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16.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19.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0.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1.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3.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never" codeName="ThisWorkbook" defaultThemeVersion="166925"/>
  <mc:AlternateContent xmlns:mc="http://schemas.openxmlformats.org/markup-compatibility/2006">
    <mc:Choice Requires="x15">
      <x15ac:absPath xmlns:x15ac="http://schemas.microsoft.com/office/spreadsheetml/2010/11/ac" url="I:\ONICON Product Management\Order Forms\"/>
    </mc:Choice>
  </mc:AlternateContent>
  <xr:revisionPtr revIDLastSave="0" documentId="13_ncr:1_{F7C22126-E069-4B31-B8CF-6AF8D760CD8D}" xr6:coauthVersionLast="47" xr6:coauthVersionMax="47" xr10:uidLastSave="{00000000-0000-0000-0000-000000000000}"/>
  <bookViews>
    <workbookView xWindow="-120" yWindow="-120" windowWidth="29040" windowHeight="15720" tabRatio="893" xr2:uid="{00000000-000D-0000-FFFF-FFFF00000000}"/>
  </bookViews>
  <sheets>
    <sheet name="POF Cover (Required)" sheetId="30" r:id="rId1"/>
    <sheet name="Table of Contents" sheetId="63" r:id="rId2"/>
    <sheet name="F-1000" sheetId="39" r:id="rId3"/>
    <sheet name="FT-3400" sheetId="65" r:id="rId4"/>
    <sheet name="FT-3500" sheetId="66" state="hidden" r:id="rId5"/>
    <sheet name="F-3500" sheetId="40" r:id="rId6"/>
    <sheet name="FSM-3" sheetId="38" r:id="rId7"/>
    <sheet name="FT-3100" sheetId="41" r:id="rId8"/>
    <sheet name="FT-3200" sheetId="64" r:id="rId9"/>
    <sheet name="F-4300" sheetId="43" r:id="rId10"/>
    <sheet name="FT-4600" sheetId="67" r:id="rId11"/>
    <sheet name="F-4600" sheetId="44" r:id="rId12"/>
    <sheet name="F-2600" sheetId="45" r:id="rId13"/>
    <sheet name="F-2700" sheetId="46" r:id="rId14"/>
    <sheet name="F-1500" sheetId="47" r:id="rId15"/>
    <sheet name="System-10 &amp; F-1000" sheetId="49" r:id="rId16"/>
    <sheet name="System-10 &amp; FT-3400" sheetId="68" r:id="rId17"/>
    <sheet name="System-10 &amp; F-3500" sheetId="50" r:id="rId18"/>
    <sheet name="System-10 &amp; FT-3500" sheetId="69" state="hidden" r:id="rId19"/>
    <sheet name="System-10 &amp; FSM-3" sheetId="61" r:id="rId20"/>
    <sheet name="System-10 &amp; FT-3000" sheetId="51" r:id="rId21"/>
    <sheet name="System-10 &amp; F-4300" sheetId="53" r:id="rId22"/>
    <sheet name="System-10 &amp; FT-4600" sheetId="72" r:id="rId23"/>
    <sheet name="System-10 &amp; F-4600" sheetId="54" r:id="rId24"/>
    <sheet name="System-20 &amp; F-1000" sheetId="55" r:id="rId25"/>
    <sheet name="System-20 &amp; FT-3400" sheetId="71" r:id="rId26"/>
    <sheet name="System-20 &amp; FT-3500" sheetId="70" state="hidden" r:id="rId27"/>
    <sheet name="System-20 &amp; F-3500" sheetId="56" r:id="rId28"/>
    <sheet name="System-20 &amp; FSM-3" sheetId="62" r:id="rId29"/>
    <sheet name="System-20 &amp; FT-3000" sheetId="57" r:id="rId30"/>
    <sheet name="System-20 &amp; F-4300" sheetId="59" r:id="rId31"/>
    <sheet name="System-20 &amp; FT-4600" sheetId="73" r:id="rId32"/>
    <sheet name="System-20 &amp; F-4600" sheetId="60" r:id="rId33"/>
    <sheet name="System-40" sheetId="48" r:id="rId34"/>
    <sheet name="RF" sheetId="36" state="hidden" r:id="rId35"/>
  </sheets>
  <externalReferences>
    <externalReference r:id="rId36"/>
    <externalReference r:id="rId37"/>
  </externalReferences>
  <definedNames>
    <definedName name="_xlnm._FilterDatabase" localSheetId="34" hidden="1">RF!$A$1:$B$1934</definedName>
    <definedName name="AddFeaturesTotal">'[1]System-1000'!$AQ$7:$AQ$11</definedName>
    <definedName name="AdditionalFeatures">'[1]System-1000'!$AQ$13:$AQ$16</definedName>
    <definedName name="ApplicationConversion">'[1]Sys-1000 Brief'!$L$14:$R$23</definedName>
    <definedName name="AuxPulseIN">'[1]System-1000'!$AR$7:$AR$9</definedName>
    <definedName name="CommModuleList">'[1]System-1000'!$AN$7:$AN$8</definedName>
    <definedName name="FlowMeterSelection4Aux">'[1]System-1000'!$AT$7:$AT$20</definedName>
    <definedName name="FlowMeterSelectionTotal">'[1]System-1000'!$AT$7:$AT$21</definedName>
    <definedName name="FlowMeterSelectionWater">'[1]System-1000'!$AS$7:$AS$14</definedName>
    <definedName name="group1" localSheetId="2">'F-1000'!$AD$13:$AD$14</definedName>
    <definedName name="group1" localSheetId="3">'[1]System-10 &amp; F-1000'!$AD$13:$AD$14</definedName>
    <definedName name="group1" localSheetId="4">'[1]System-10 &amp; F-1000'!$AD$13:$AD$14</definedName>
    <definedName name="group1" localSheetId="10">'[1]System-10 &amp; F-1000'!$AD$13:$AD$14</definedName>
    <definedName name="group1" localSheetId="16">'[1]System-10 &amp; F-1000'!$AD$13:$AD$14</definedName>
    <definedName name="group1" localSheetId="18">'[1]System-10 &amp; F-1000'!$AD$13:$AD$14</definedName>
    <definedName name="group1" localSheetId="22">'[1]System-10 &amp; F-1000'!$AD$13:$AD$14</definedName>
    <definedName name="group1" localSheetId="25">'[1]System-10 &amp; F-1000'!$AD$13:$AD$14</definedName>
    <definedName name="group1" localSheetId="26">'[1]System-10 &amp; F-1000'!$AD$13:$AD$14</definedName>
    <definedName name="group1" localSheetId="31">'[1]System-10 &amp; F-1000'!$AD$13:$AD$14</definedName>
    <definedName name="group1" localSheetId="1">'[2]System-10 &amp; F-1000'!$AD$13:$AD$14</definedName>
    <definedName name="group1">'System-10 &amp; F-1000'!$AD$13:$AD$14</definedName>
    <definedName name="group11">'System-20 &amp; F-1000'!$AD$13:$AD$14</definedName>
    <definedName name="group12">'System-20 &amp; F-1000'!$AD$14</definedName>
    <definedName name="group13">'System-20 &amp; F-1000'!$AD$15</definedName>
    <definedName name="group2" localSheetId="2">'F-1000'!$AD$14</definedName>
    <definedName name="group2">'System-10 &amp; F-1000'!$AD$14</definedName>
    <definedName name="group3" localSheetId="2">'F-1000'!$AD$15</definedName>
    <definedName name="group3">'System-10 &amp; F-1000'!$AD$15</definedName>
    <definedName name="InputPowerList">'[1]System-1000'!$AM$7:$AM$8</definedName>
    <definedName name="InstlHdweType">'[1]System-1000'!$AJ$17:$AJ$20</definedName>
    <definedName name="InstlHdweType24RTD">'[1]System-1000'!$AK$17:$AK$18</definedName>
    <definedName name="_xlnm.Print_Area" localSheetId="2">'F-1000'!$A$1:$V$24</definedName>
    <definedName name="_xlnm.Print_Area" localSheetId="14">'F-1500'!$A$1:$Z$23</definedName>
    <definedName name="_xlnm.Print_Area" localSheetId="12">'F-2600'!$A$1:$Y$24</definedName>
    <definedName name="_xlnm.Print_Area" localSheetId="13">'F-2700'!$A$1:$Z$24</definedName>
    <definedName name="_xlnm.Print_Area" localSheetId="5">'F-3500'!$A$1:$U$22</definedName>
    <definedName name="_xlnm.Print_Area" localSheetId="9">'F-4300'!$A$1:$S$25</definedName>
    <definedName name="_xlnm.Print_Area" localSheetId="11">'F-4600'!$B$1:$O$28</definedName>
    <definedName name="_xlnm.Print_Area" localSheetId="6">'FSM-3'!$A$1:$S$24</definedName>
    <definedName name="_xlnm.Print_Area" localSheetId="7">'FT-3100'!$A$1:$V$21</definedName>
    <definedName name="_xlnm.Print_Area" localSheetId="8">'FT-3200'!$A$1:$W$21</definedName>
    <definedName name="_xlnm.Print_Area" localSheetId="3">'FT-3400'!$A$1:$T$22</definedName>
    <definedName name="_xlnm.Print_Area" localSheetId="4">'FT-3500'!$A$1:$V$22</definedName>
    <definedName name="_xlnm.Print_Area" localSheetId="10">'FT-4600'!$B$1:$Q$29</definedName>
    <definedName name="_xlnm.Print_Area" localSheetId="0">'POF Cover (Required)'!$B$1:$N$45</definedName>
    <definedName name="_xlnm.Print_Area" localSheetId="34">RF!#REF!</definedName>
    <definedName name="_xlnm.Print_Area" localSheetId="15">'System-10 &amp; F-1000'!$B$1:$H$31</definedName>
    <definedName name="_xlnm.Print_Area" localSheetId="17">'System-10 &amp; F-3500'!$B$1:$H$27</definedName>
    <definedName name="_xlnm.Print_Area" localSheetId="21">'System-10 &amp; F-4300'!$B$1:$H$28</definedName>
    <definedName name="_xlnm.Print_Area" localSheetId="23">'System-10 &amp; F-4600'!$B$1:$H$28</definedName>
    <definedName name="_xlnm.Print_Area" localSheetId="19">'System-10 &amp; FSM-3'!$B$1:$H$27</definedName>
    <definedName name="_xlnm.Print_Area" localSheetId="20">'System-10 &amp; FT-3000'!$B$1:$I$31</definedName>
    <definedName name="_xlnm.Print_Area" localSheetId="16">'System-10 &amp; FT-3400'!$B$1:$H$27</definedName>
    <definedName name="_xlnm.Print_Area" localSheetId="18">'System-10 &amp; FT-3500'!$B$1:$H$29</definedName>
    <definedName name="_xlnm.Print_Area" localSheetId="22">'System-10 &amp; FT-4600'!$B$1:$H$28</definedName>
    <definedName name="_xlnm.Print_Area" localSheetId="24">'System-20 &amp; F-1000'!$B$1:$H$28</definedName>
    <definedName name="_xlnm.Print_Area" localSheetId="27">'System-20 &amp; F-3500'!$B$1:$H$27</definedName>
    <definedName name="_xlnm.Print_Area" localSheetId="30">'System-20 &amp; F-4300'!$B$1:$H$28</definedName>
    <definedName name="_xlnm.Print_Area" localSheetId="32">'System-20 &amp; F-4600'!$B$1:$H$28</definedName>
    <definedName name="_xlnm.Print_Area" localSheetId="28">'System-20 &amp; FSM-3'!$B$1:$H$25</definedName>
    <definedName name="_xlnm.Print_Area" localSheetId="29">'System-20 &amp; FT-3000'!$B$1:$I$31</definedName>
    <definedName name="_xlnm.Print_Area" localSheetId="25">'System-20 &amp; FT-3400'!$B$1:$H$27</definedName>
    <definedName name="_xlnm.Print_Area" localSheetId="26">'System-20 &amp; FT-3500'!$B$1:$H$28</definedName>
    <definedName name="_xlnm.Print_Area" localSheetId="31">'System-20 &amp; FT-4600'!$B$1:$H$27</definedName>
    <definedName name="_xlnm.Print_Area" localSheetId="33">'System-40'!$B$1:$R$28</definedName>
    <definedName name="_xlnm.Print_Area" localSheetId="1">'Table of Contents'!$A$1:$M$41</definedName>
    <definedName name="range1" localSheetId="2">'F-1000'!$AI$13:$AI$14</definedName>
    <definedName name="range1">'System-10 &amp; F-1000'!$AI$13:$AI$14</definedName>
    <definedName name="range11">'System-20 &amp; F-1000'!$AI$13:$AI$14</definedName>
    <definedName name="range12">'System-20 &amp; F-1000'!$AJ$13:$AJ$17</definedName>
    <definedName name="range13">'System-20 &amp; F-1000'!$AK$13:$AK$16</definedName>
    <definedName name="range14">'System-20 &amp; F-1000'!$AL$13:$AL$15</definedName>
    <definedName name="range15">'System-20 &amp; F-1000'!$AM$13:$AM$14</definedName>
    <definedName name="range16">'System-20 &amp; F-1000'!$AN$13</definedName>
    <definedName name="range17">'System-20 &amp; F-1000'!$AO$13</definedName>
    <definedName name="range2" localSheetId="2">'F-1000'!$AJ$13:$AJ$17</definedName>
    <definedName name="range2">'System-10 &amp; F-1000'!$AJ$13:$AJ$17</definedName>
    <definedName name="range3" localSheetId="2">'F-1000'!$AK$13:$AK$16</definedName>
    <definedName name="range3">'System-10 &amp; F-1000'!$AK$13:$AK$16</definedName>
    <definedName name="range4" localSheetId="2">'F-1000'!$AL$13:$AL$15</definedName>
    <definedName name="range4x">'System-10 &amp; F-1000'!$AL$13:$AL$15</definedName>
    <definedName name="range5" localSheetId="2">'F-1000'!$AM$13:$AM$14</definedName>
    <definedName name="range5">'System-10 &amp; F-1000'!$AM$13:$AM$14</definedName>
    <definedName name="range6" localSheetId="2">'F-1000'!$AN$13</definedName>
    <definedName name="range6">'System-10 &amp; F-1000'!$AN$13</definedName>
    <definedName name="range7" localSheetId="2">'F-1000'!$AO$13</definedName>
    <definedName name="range7">'System-10 &amp; F-1000'!$AO$13</definedName>
    <definedName name="rangeA">'FT-3500'!$AC$8:$AC$13</definedName>
    <definedName name="rangeB">'FT-3500'!$AD$8:$AD$14</definedName>
    <definedName name="rangeC">'FT-3500'!$AE$8:$AE$13</definedName>
    <definedName name="rangeD">'FT-3500'!$AF$8:$AF$12</definedName>
    <definedName name="rangeE" localSheetId="16">'System-10 &amp; FT-3400'!$Q$5:$Q$10</definedName>
    <definedName name="rangeE">'System-10 &amp; FT-3500'!$Q$5:$Q$10</definedName>
    <definedName name="rangeF" localSheetId="16">'System-10 &amp; FT-3400'!$R$5:$R$11</definedName>
    <definedName name="rangeF">'System-10 &amp; FT-3500'!$R$5:$R$11</definedName>
    <definedName name="rangeG" localSheetId="16">'System-10 &amp; FT-3400'!$S$5:$S$10</definedName>
    <definedName name="rangeG">'System-10 &amp; FT-3500'!$S$5:$S$10</definedName>
    <definedName name="rangeH" localSheetId="16">'System-10 &amp; FT-3400'!$T$5:$T$9</definedName>
    <definedName name="rangeH">'System-10 &amp; FT-3500'!$T$5:$T$9</definedName>
    <definedName name="rangeI">'System-20 &amp; FT-3500'!$O$7:$O$12</definedName>
    <definedName name="rangeJ">'System-20 &amp; FT-3500'!$P$7:$P$13</definedName>
    <definedName name="rangeK">'System-20 &amp; FT-3500'!$Q$7:$Q$12</definedName>
    <definedName name="rangeL">'System-20 &amp; FT-3500'!$R$7:$R$11</definedName>
    <definedName name="rangeM">'FT-3400'!$AD$8:$AD$13</definedName>
    <definedName name="rangeN">'FT-3400'!$AE$8:$AE$14</definedName>
    <definedName name="rangeO">'FT-3400'!$AF$8:$AF$13</definedName>
    <definedName name="rangeP">'FT-3400'!$AG$8:$AG$12</definedName>
    <definedName name="rangeQ">'System-20 &amp; FT-3400'!$P$5:$P$10</definedName>
    <definedName name="rangeR">'System-20 &amp; FT-3400'!$Q$5:$Q$11</definedName>
    <definedName name="rangeS">'System-20 &amp; FT-3400'!$R$5:$R$10</definedName>
    <definedName name="rangeT">'System-20 &amp; FT-3400'!$S$5:$S$9</definedName>
    <definedName name="setA">'FT-3500'!$AM$8</definedName>
    <definedName name="setB">'FT-3500'!$AN$8</definedName>
    <definedName name="setC">'FT-3500'!$AO$8</definedName>
    <definedName name="setD">'FT-3500'!$AP$8:$AP$10</definedName>
    <definedName name="setE" localSheetId="16">'System-10 &amp; FT-3400'!$X$5</definedName>
    <definedName name="setE">'System-10 &amp; FT-3500'!$X$5</definedName>
    <definedName name="setF" localSheetId="16">'System-10 &amp; FT-3400'!$Y$5</definedName>
    <definedName name="setF">'System-10 &amp; FT-3500'!$Y$5</definedName>
    <definedName name="setG" localSheetId="16">'System-10 &amp; FT-3400'!$Z$5</definedName>
    <definedName name="setG">'System-10 &amp; FT-3500'!$Z$5</definedName>
    <definedName name="setH" localSheetId="16">'System-10 &amp; FT-3400'!$AA$5:$AA$7</definedName>
    <definedName name="setH">'System-10 &amp; FT-3500'!$AA$5:$AA$7</definedName>
    <definedName name="setI">'System-20 &amp; FT-3500'!$V$7</definedName>
    <definedName name="setJ">'System-20 &amp; FT-3500'!$W$7</definedName>
    <definedName name="setK">'System-20 &amp; FT-3500'!$X$7</definedName>
    <definedName name="setL">'System-20 &amp; FT-3500'!$Y$7:$Y$9</definedName>
    <definedName name="setM">'FT-3400'!$AK$8</definedName>
    <definedName name="setN">'FT-3400'!$AL$8</definedName>
    <definedName name="setO">'FT-3400'!$AM$8</definedName>
    <definedName name="setP">'FT-3400'!$AN$8:$AN$10</definedName>
    <definedName name="setQ">'System-20 &amp; FT-3400'!$W$5</definedName>
    <definedName name="setR">'System-20 &amp; FT-3400'!$X$5</definedName>
    <definedName name="setS">'System-20 &amp; FT-3400'!$Y$5</definedName>
    <definedName name="setT">'System-20 &amp; FT-3400'!$Z$5:$Z$7</definedName>
    <definedName name="SingleChanAppTypes">'[1]System-1000'!$AJ$7:$AJ$13</definedName>
    <definedName name="SystemConfLIst">'[1]System-1000'!$AK$7:$AK$8</definedName>
    <definedName name="TempSensorType">'[1]System-1000'!$AO$21:$AO$23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72" l="1"/>
  <c r="C26" i="72"/>
  <c r="G25" i="73"/>
  <c r="C25" i="73"/>
  <c r="G24" i="73"/>
  <c r="D9" i="73"/>
  <c r="G25" i="72"/>
  <c r="C25" i="72"/>
  <c r="G25" i="69"/>
  <c r="C25" i="69"/>
  <c r="G25" i="68"/>
  <c r="C25" i="68"/>
  <c r="G25" i="70"/>
  <c r="C25" i="70"/>
  <c r="G22" i="71"/>
  <c r="C22" i="71"/>
  <c r="G21" i="71"/>
  <c r="C21" i="71"/>
  <c r="V5" i="71"/>
  <c r="O5" i="71"/>
  <c r="G24" i="70"/>
  <c r="Z8" i="70"/>
  <c r="C24" i="70" s="1"/>
  <c r="Z7" i="70"/>
  <c r="U7" i="70"/>
  <c r="N7" i="70"/>
  <c r="G24" i="69"/>
  <c r="AB7" i="69"/>
  <c r="C24" i="69" s="1"/>
  <c r="AB6" i="69"/>
  <c r="W5" i="69"/>
  <c r="P5" i="69"/>
  <c r="G24" i="68"/>
  <c r="C24" i="68"/>
  <c r="W5" i="68"/>
  <c r="P5" i="68"/>
  <c r="P6" i="67"/>
  <c r="P7" i="67"/>
  <c r="P8" i="67"/>
  <c r="P9" i="67"/>
  <c r="P10" i="67"/>
  <c r="P11" i="67"/>
  <c r="P12" i="67"/>
  <c r="P13" i="67"/>
  <c r="P14" i="67"/>
  <c r="O14" i="67"/>
  <c r="AI14" i="67"/>
  <c r="AI13" i="67"/>
  <c r="O13" i="67"/>
  <c r="O12" i="67"/>
  <c r="AI12" i="67"/>
  <c r="AI11" i="67"/>
  <c r="O11" i="67"/>
  <c r="O10" i="67"/>
  <c r="AI10" i="67"/>
  <c r="AI9" i="67"/>
  <c r="O9" i="67"/>
  <c r="O8" i="67"/>
  <c r="AI8" i="67"/>
  <c r="AI7" i="67"/>
  <c r="O7" i="67"/>
  <c r="O6" i="67"/>
  <c r="AI6" i="67"/>
  <c r="AI5" i="67"/>
  <c r="P5" i="67" s="1"/>
  <c r="U9" i="66"/>
  <c r="U10" i="66"/>
  <c r="U11" i="66"/>
  <c r="U12" i="66"/>
  <c r="U13" i="66"/>
  <c r="U14" i="66"/>
  <c r="U15" i="66"/>
  <c r="U16" i="66"/>
  <c r="U17" i="66"/>
  <c r="S9" i="65"/>
  <c r="S10" i="65"/>
  <c r="S11" i="65"/>
  <c r="S12" i="65"/>
  <c r="S13" i="65"/>
  <c r="S14" i="65"/>
  <c r="S15" i="65"/>
  <c r="S16" i="65"/>
  <c r="S17" i="65"/>
  <c r="AL17" i="66"/>
  <c r="AH17" i="66"/>
  <c r="AG17" i="66"/>
  <c r="AA17" i="66"/>
  <c r="T17" i="66"/>
  <c r="AL16" i="66"/>
  <c r="AH16" i="66"/>
  <c r="AG16" i="66"/>
  <c r="AA16" i="66"/>
  <c r="T16" i="66"/>
  <c r="AL15" i="66"/>
  <c r="AH15" i="66"/>
  <c r="AG15" i="66"/>
  <c r="AA15" i="66"/>
  <c r="T15" i="66"/>
  <c r="AL14" i="66"/>
  <c r="AH14" i="66"/>
  <c r="AG14" i="66"/>
  <c r="AA14" i="66"/>
  <c r="T14" i="66"/>
  <c r="AL13" i="66"/>
  <c r="AH13" i="66"/>
  <c r="AG13" i="66"/>
  <c r="AA13" i="66"/>
  <c r="T13" i="66"/>
  <c r="AL12" i="66"/>
  <c r="AH12" i="66"/>
  <c r="AG12" i="66"/>
  <c r="AA12" i="66"/>
  <c r="T12" i="66"/>
  <c r="AL11" i="66"/>
  <c r="AH11" i="66"/>
  <c r="AG11" i="66"/>
  <c r="AA11" i="66"/>
  <c r="T11" i="66"/>
  <c r="AL10" i="66"/>
  <c r="AH10" i="66"/>
  <c r="AG10" i="66"/>
  <c r="AA10" i="66"/>
  <c r="T10" i="66"/>
  <c r="AL9" i="66"/>
  <c r="AH9" i="66"/>
  <c r="AG9" i="66"/>
  <c r="AA9" i="66"/>
  <c r="T9" i="66"/>
  <c r="AL8" i="66"/>
  <c r="AH8" i="66"/>
  <c r="U8" i="66" s="1"/>
  <c r="AG8" i="66"/>
  <c r="T8" i="66" s="1"/>
  <c r="AA8" i="66"/>
  <c r="AP17" i="65"/>
  <c r="AJ17" i="65"/>
  <c r="AB17" i="65"/>
  <c r="R17" i="65"/>
  <c r="AP16" i="65"/>
  <c r="AJ16" i="65"/>
  <c r="AB16" i="65"/>
  <c r="R16" i="65"/>
  <c r="AP15" i="65"/>
  <c r="AJ15" i="65"/>
  <c r="AB15" i="65"/>
  <c r="R15" i="65"/>
  <c r="AP14" i="65"/>
  <c r="AJ14" i="65"/>
  <c r="AB14" i="65"/>
  <c r="R14" i="65"/>
  <c r="AP13" i="65"/>
  <c r="AJ13" i="65"/>
  <c r="AB13" i="65"/>
  <c r="R13" i="65"/>
  <c r="AP12" i="65"/>
  <c r="AJ12" i="65"/>
  <c r="AB12" i="65"/>
  <c r="R12" i="65"/>
  <c r="AP11" i="65"/>
  <c r="AJ11" i="65"/>
  <c r="AB11" i="65"/>
  <c r="R11" i="65"/>
  <c r="AP10" i="65"/>
  <c r="AJ10" i="65"/>
  <c r="AB10" i="65"/>
  <c r="R10" i="65"/>
  <c r="AP9" i="65"/>
  <c r="AJ9" i="65"/>
  <c r="AB9" i="65"/>
  <c r="R9" i="65"/>
  <c r="AP8" i="65"/>
  <c r="R8" i="65" s="1"/>
  <c r="S8" i="65" s="1"/>
  <c r="AJ8" i="65"/>
  <c r="AB8" i="65"/>
  <c r="C24" i="73" l="1"/>
  <c r="O5" i="67"/>
  <c r="C21" i="62" l="1"/>
  <c r="C22" i="62" s="1"/>
  <c r="C24" i="61"/>
  <c r="AI8" i="38"/>
  <c r="AI9" i="38"/>
  <c r="AI10" i="38"/>
  <c r="AI11" i="38"/>
  <c r="AI12" i="38"/>
  <c r="AI13" i="38"/>
  <c r="AI14" i="38"/>
  <c r="AI15" i="38"/>
  <c r="AI16" i="38"/>
  <c r="AI7" i="38"/>
  <c r="V17" i="39"/>
  <c r="M41" i="63"/>
  <c r="H27" i="72" l="1"/>
  <c r="H26" i="73"/>
  <c r="H23" i="71"/>
  <c r="V18" i="66"/>
  <c r="Q15" i="67"/>
  <c r="H26" i="68"/>
  <c r="H26" i="69"/>
  <c r="T18" i="65"/>
  <c r="H26" i="70"/>
  <c r="R16" i="48"/>
  <c r="H26" i="60"/>
  <c r="H26" i="59"/>
  <c r="I30" i="57"/>
  <c r="H23" i="62"/>
  <c r="H25" i="56"/>
  <c r="H27" i="55"/>
  <c r="H27" i="54"/>
  <c r="H26" i="53"/>
  <c r="I29" i="51"/>
  <c r="H26" i="61"/>
  <c r="H26" i="50"/>
  <c r="H28" i="49"/>
  <c r="Z16" i="47"/>
  <c r="Z17" i="46"/>
  <c r="Y17" i="45"/>
  <c r="O15" i="44"/>
  <c r="S17" i="43"/>
  <c r="W17" i="64"/>
  <c r="V17" i="41"/>
  <c r="S17" i="38"/>
  <c r="U18" i="40"/>
  <c r="C25" i="54"/>
  <c r="G25" i="54"/>
  <c r="Z7" i="47"/>
  <c r="Z8" i="47"/>
  <c r="Z9" i="47"/>
  <c r="Z10" i="47"/>
  <c r="Z11" i="47"/>
  <c r="Z12" i="47"/>
  <c r="Z13" i="47"/>
  <c r="Z14" i="47"/>
  <c r="Z15" i="47"/>
  <c r="Z6" i="47"/>
  <c r="Z8" i="46"/>
  <c r="Z9" i="46"/>
  <c r="Z10" i="46"/>
  <c r="Z11" i="46"/>
  <c r="Z12" i="46"/>
  <c r="Z13" i="46"/>
  <c r="Z14" i="46"/>
  <c r="Z15" i="46"/>
  <c r="Z16" i="46"/>
  <c r="Z7" i="46"/>
  <c r="Y8" i="45"/>
  <c r="Y9" i="45"/>
  <c r="Y10" i="45"/>
  <c r="Y11" i="45"/>
  <c r="Y12" i="45"/>
  <c r="Y13" i="45"/>
  <c r="Y14" i="45"/>
  <c r="Y15" i="45"/>
  <c r="Y16" i="45"/>
  <c r="Y7" i="45"/>
  <c r="N6" i="44"/>
  <c r="N7" i="44"/>
  <c r="N8" i="44"/>
  <c r="N9" i="44"/>
  <c r="N10" i="44"/>
  <c r="N11" i="44"/>
  <c r="N12" i="44"/>
  <c r="N13" i="44"/>
  <c r="N14" i="44"/>
  <c r="V8" i="64"/>
  <c r="V9" i="64"/>
  <c r="V10" i="64"/>
  <c r="V11" i="64"/>
  <c r="V12" i="64"/>
  <c r="V13" i="64"/>
  <c r="V14" i="64"/>
  <c r="V15" i="64"/>
  <c r="V16" i="64"/>
  <c r="V7" i="64"/>
  <c r="U8" i="41"/>
  <c r="U9" i="41"/>
  <c r="U10" i="41"/>
  <c r="U11" i="41"/>
  <c r="U12" i="41"/>
  <c r="U13" i="41"/>
  <c r="U14" i="41"/>
  <c r="U15" i="41"/>
  <c r="U16" i="41"/>
  <c r="U7" i="41"/>
  <c r="R8" i="38"/>
  <c r="R9" i="38"/>
  <c r="R10" i="38"/>
  <c r="R11" i="38"/>
  <c r="R12" i="38"/>
  <c r="R13" i="38"/>
  <c r="R14" i="38"/>
  <c r="R15" i="38"/>
  <c r="R16" i="38"/>
  <c r="Q7" i="48"/>
  <c r="Q8" i="48"/>
  <c r="Q9" i="48"/>
  <c r="Q10" i="48"/>
  <c r="Q11" i="48"/>
  <c r="Q12" i="48"/>
  <c r="Q13" i="48"/>
  <c r="Q14" i="48"/>
  <c r="Q15" i="48"/>
  <c r="Q6" i="48"/>
  <c r="G25" i="60"/>
  <c r="C25" i="60"/>
  <c r="H29" i="57"/>
  <c r="C29" i="57"/>
  <c r="G24" i="56"/>
  <c r="G26" i="55"/>
  <c r="G26" i="54"/>
  <c r="C26" i="54"/>
  <c r="C28" i="51"/>
  <c r="C25" i="61"/>
  <c r="G27" i="49"/>
  <c r="G25" i="59"/>
  <c r="C24" i="59"/>
  <c r="C25" i="59" s="1"/>
  <c r="C24" i="53"/>
  <c r="C25" i="53" s="1"/>
  <c r="AP7" i="43"/>
  <c r="R7" i="43" s="1"/>
  <c r="R8" i="43"/>
  <c r="R9" i="43"/>
  <c r="R10" i="43"/>
  <c r="R11" i="43"/>
  <c r="R12" i="43"/>
  <c r="R13" i="43"/>
  <c r="R14" i="43"/>
  <c r="R15" i="43"/>
  <c r="R16" i="43"/>
  <c r="AP8" i="43"/>
  <c r="AP9" i="43"/>
  <c r="AP10" i="43"/>
  <c r="AP11" i="43"/>
  <c r="AP12" i="43"/>
  <c r="AP13" i="43"/>
  <c r="AP14" i="43"/>
  <c r="AP15" i="43"/>
  <c r="AP16" i="43"/>
  <c r="Q8" i="43"/>
  <c r="Q9" i="43"/>
  <c r="Q10" i="43"/>
  <c r="Q11" i="43"/>
  <c r="Q12" i="43"/>
  <c r="Q13" i="43"/>
  <c r="Q14" i="43"/>
  <c r="Q15" i="43"/>
  <c r="Q16" i="43"/>
  <c r="AF14" i="55"/>
  <c r="T10" i="39"/>
  <c r="T11" i="39"/>
  <c r="T12" i="39"/>
  <c r="T13" i="39"/>
  <c r="T14" i="39"/>
  <c r="T15" i="39"/>
  <c r="T16" i="39"/>
  <c r="BE14" i="39"/>
  <c r="Q7" i="43" l="1"/>
  <c r="R7" i="38" l="1"/>
  <c r="Q8" i="38"/>
  <c r="Q10" i="38"/>
  <c r="Q11" i="38"/>
  <c r="Q12" i="38"/>
  <c r="Q13" i="38"/>
  <c r="Q14" i="38"/>
  <c r="Q15" i="38"/>
  <c r="Q16" i="38"/>
  <c r="Q9" i="38" l="1"/>
  <c r="Q7" i="38"/>
  <c r="C27" i="57"/>
  <c r="C28" i="57" s="1"/>
  <c r="C26" i="51" l="1"/>
  <c r="C27" i="51" s="1"/>
  <c r="U8" i="64" l="1"/>
  <c r="U9" i="64"/>
  <c r="U10" i="64"/>
  <c r="U11" i="64"/>
  <c r="U12" i="64"/>
  <c r="U13" i="64"/>
  <c r="U14" i="64"/>
  <c r="U15" i="64"/>
  <c r="U16" i="64"/>
  <c r="T8" i="41" l="1"/>
  <c r="T9" i="41"/>
  <c r="T10" i="41"/>
  <c r="T11" i="41"/>
  <c r="T12" i="41"/>
  <c r="T13" i="41"/>
  <c r="T14" i="41"/>
  <c r="T15" i="41"/>
  <c r="T16" i="41"/>
  <c r="AF7" i="64" l="1"/>
  <c r="AG7" i="64" l="1"/>
  <c r="AE7" i="41"/>
  <c r="T7" i="41" s="1"/>
  <c r="AE8" i="41"/>
  <c r="AE9" i="41"/>
  <c r="AE10" i="41"/>
  <c r="AE11" i="41"/>
  <c r="AE12" i="41"/>
  <c r="AE13" i="41"/>
  <c r="AE14" i="41"/>
  <c r="AE15" i="41"/>
  <c r="AE16" i="41"/>
  <c r="AI16" i="64"/>
  <c r="AF16" i="64"/>
  <c r="AG16" i="64" s="1"/>
  <c r="AI15" i="64"/>
  <c r="AF15" i="64"/>
  <c r="AG15" i="64" s="1"/>
  <c r="AI14" i="64"/>
  <c r="AF14" i="64"/>
  <c r="AG14" i="64" s="1"/>
  <c r="AI13" i="64"/>
  <c r="AF13" i="64"/>
  <c r="AG13" i="64" s="1"/>
  <c r="AI12" i="64"/>
  <c r="AF12" i="64"/>
  <c r="AG12" i="64" s="1"/>
  <c r="AI11" i="64"/>
  <c r="AF11" i="64"/>
  <c r="AG11" i="64" s="1"/>
  <c r="AI10" i="64"/>
  <c r="AF10" i="64"/>
  <c r="AG10" i="64" s="1"/>
  <c r="AI9" i="64"/>
  <c r="AF9" i="64"/>
  <c r="AG9" i="64" s="1"/>
  <c r="AI8" i="64"/>
  <c r="AF8" i="64"/>
  <c r="AG8" i="64" s="1"/>
  <c r="AI7" i="64"/>
  <c r="U7" i="64" l="1"/>
  <c r="P8" i="48" l="1"/>
  <c r="P9" i="48"/>
  <c r="P10" i="48"/>
  <c r="P11" i="48"/>
  <c r="P12" i="48"/>
  <c r="P13" i="48"/>
  <c r="P14" i="48"/>
  <c r="P15" i="48"/>
  <c r="Y8" i="46"/>
  <c r="Y10" i="46"/>
  <c r="Y11" i="46"/>
  <c r="Y12" i="46"/>
  <c r="Y13" i="46"/>
  <c r="Y14" i="46"/>
  <c r="Y15" i="46"/>
  <c r="Y16" i="46"/>
  <c r="X8" i="45"/>
  <c r="X11" i="45"/>
  <c r="X12" i="45"/>
  <c r="X13" i="45"/>
  <c r="X14" i="45"/>
  <c r="X15" i="45"/>
  <c r="X16" i="45"/>
  <c r="M6" i="44"/>
  <c r="M7" i="44"/>
  <c r="M9" i="44"/>
  <c r="M10" i="44"/>
  <c r="M11" i="44"/>
  <c r="M12" i="44"/>
  <c r="M13" i="44"/>
  <c r="M14" i="44"/>
  <c r="S9" i="40"/>
  <c r="S10" i="40"/>
  <c r="S11" i="40"/>
  <c r="S12" i="40"/>
  <c r="S13" i="40"/>
  <c r="S14" i="40"/>
  <c r="S15" i="40"/>
  <c r="S16" i="40"/>
  <c r="S17" i="40"/>
  <c r="G21" i="62" l="1"/>
  <c r="G22" i="62" s="1"/>
  <c r="G24" i="61"/>
  <c r="G25" i="61" s="1"/>
  <c r="AE14" i="62" l="1"/>
  <c r="AF14" i="62" s="1"/>
  <c r="G23" i="56" l="1"/>
  <c r="G25" i="55"/>
  <c r="G24" i="50" l="1"/>
  <c r="G25" i="50" s="1"/>
  <c r="AF11" i="48" l="1"/>
  <c r="AF12" i="48"/>
  <c r="AF13" i="48"/>
  <c r="AF14" i="48"/>
  <c r="AF15" i="48"/>
  <c r="AF7" i="48" l="1"/>
  <c r="P7" i="48" s="1"/>
  <c r="AF8" i="48"/>
  <c r="AF9" i="48"/>
  <c r="AF10" i="48"/>
  <c r="AF6" i="48"/>
  <c r="P6" i="48" s="1"/>
  <c r="G24" i="60"/>
  <c r="AA7" i="59" l="1"/>
  <c r="AA7" i="53"/>
  <c r="AE16" i="40" l="1"/>
  <c r="AE17" i="40"/>
  <c r="AE18" i="40"/>
  <c r="AE19" i="40"/>
  <c r="AE20" i="40"/>
  <c r="AE21" i="40"/>
  <c r="T3" i="36" l="1"/>
  <c r="T4" i="36"/>
  <c r="AE14" i="56" l="1"/>
  <c r="AF14" i="56" l="1"/>
  <c r="C23" i="56" s="1"/>
  <c r="Y68" i="36" s="1"/>
  <c r="AE68" i="36" s="1"/>
  <c r="AM68" i="36" s="1"/>
  <c r="AE14" i="50"/>
  <c r="AF14" i="50" s="1"/>
  <c r="C24" i="50" s="1"/>
  <c r="Y65" i="36" s="1"/>
  <c r="AE65" i="36" s="1"/>
  <c r="AM65" i="36" s="1"/>
  <c r="AU13" i="55"/>
  <c r="AS13" i="55"/>
  <c r="AF14" i="49"/>
  <c r="AF14" i="39"/>
  <c r="AG14" i="39" s="1"/>
  <c r="T7" i="39" s="1"/>
  <c r="AF15" i="39"/>
  <c r="AF16" i="39"/>
  <c r="AF17" i="39"/>
  <c r="AF18" i="39"/>
  <c r="AF19" i="39"/>
  <c r="AF20" i="39"/>
  <c r="AF21" i="39"/>
  <c r="AF22" i="39"/>
  <c r="AF23" i="39"/>
  <c r="T10" i="40"/>
  <c r="T11" i="40"/>
  <c r="T12" i="40"/>
  <c r="T13" i="40"/>
  <c r="T14" i="40"/>
  <c r="T15" i="40"/>
  <c r="T16" i="40"/>
  <c r="T17" i="40"/>
  <c r="AE14" i="40"/>
  <c r="AC68" i="36" l="1"/>
  <c r="AQ68" i="36" s="1"/>
  <c r="Z68" i="36"/>
  <c r="AJ68" i="36" s="1"/>
  <c r="AB68" i="36"/>
  <c r="AL68" i="36" s="1"/>
  <c r="AG68" i="36"/>
  <c r="AO68" i="36" s="1"/>
  <c r="AD68" i="36"/>
  <c r="AF68" i="36"/>
  <c r="AN68" i="36" s="1"/>
  <c r="AA68" i="36"/>
  <c r="AK68" i="36" s="1"/>
  <c r="AH68" i="36"/>
  <c r="AP68" i="36" s="1"/>
  <c r="AA65" i="36"/>
  <c r="AK65" i="36" s="1"/>
  <c r="Z65" i="36"/>
  <c r="AJ65" i="36" s="1"/>
  <c r="AG65" i="36"/>
  <c r="AO65" i="36" s="1"/>
  <c r="AB65" i="36"/>
  <c r="AL65" i="36" s="1"/>
  <c r="AH65" i="36"/>
  <c r="AP65" i="36" s="1"/>
  <c r="AC65" i="36"/>
  <c r="AQ65" i="36" s="1"/>
  <c r="AD65" i="36"/>
  <c r="AF65" i="36"/>
  <c r="AN65" i="36" s="1"/>
  <c r="AV13" i="55"/>
  <c r="BC13" i="55"/>
  <c r="AD11" i="55"/>
  <c r="AG14" i="55" s="1"/>
  <c r="C25" i="55" l="1"/>
  <c r="Y38" i="36" s="1"/>
  <c r="AJ38" i="36" s="1"/>
  <c r="AS38" i="36" s="1"/>
  <c r="AR65" i="36"/>
  <c r="C25" i="50" s="1"/>
  <c r="AR68" i="36"/>
  <c r="C24" i="56" s="1"/>
  <c r="AF38" i="36" l="1"/>
  <c r="AO38" i="36" s="1"/>
  <c r="Z38" i="36"/>
  <c r="AK38" i="36" s="1"/>
  <c r="AC38" i="36"/>
  <c r="AN38" i="36" s="1"/>
  <c r="AG38" i="36"/>
  <c r="AP38" i="36" s="1"/>
  <c r="AI38" i="36"/>
  <c r="AE38" i="36"/>
  <c r="AA38" i="36"/>
  <c r="AL38" i="36" s="1"/>
  <c r="AB38" i="36"/>
  <c r="AM38" i="36" s="1"/>
  <c r="AH38" i="36"/>
  <c r="AQ38" i="36" s="1"/>
  <c r="AD38" i="36"/>
  <c r="AR38" i="36" s="1"/>
  <c r="AT38" i="36" l="1"/>
  <c r="C26" i="55" s="1"/>
  <c r="AE23" i="40"/>
  <c r="BA118" i="55" l="1"/>
  <c r="BA117" i="55"/>
  <c r="BA116" i="55"/>
  <c r="BA115" i="55"/>
  <c r="BA114" i="55"/>
  <c r="BA113" i="55"/>
  <c r="BA112" i="55"/>
  <c r="BA111" i="55"/>
  <c r="BA110" i="55"/>
  <c r="BA109" i="55"/>
  <c r="BA108" i="55"/>
  <c r="BA107" i="55"/>
  <c r="BA106" i="55"/>
  <c r="BA105" i="55"/>
  <c r="BA104" i="55"/>
  <c r="BA103" i="55"/>
  <c r="BA102" i="55"/>
  <c r="BA101" i="55"/>
  <c r="BA100" i="55"/>
  <c r="BA99" i="55"/>
  <c r="BA98" i="55"/>
  <c r="BA97" i="55"/>
  <c r="BA96" i="55"/>
  <c r="BA95" i="55"/>
  <c r="BA94" i="55"/>
  <c r="BA93" i="55"/>
  <c r="BA92" i="55"/>
  <c r="BA91" i="55"/>
  <c r="BA90" i="55"/>
  <c r="BA89" i="55"/>
  <c r="BA88" i="55"/>
  <c r="BA87" i="55"/>
  <c r="BA86" i="55"/>
  <c r="BA85" i="55"/>
  <c r="BA84" i="55"/>
  <c r="BA83" i="55"/>
  <c r="BA82" i="55"/>
  <c r="BA81" i="55"/>
  <c r="BA80" i="55"/>
  <c r="BA79" i="55"/>
  <c r="BA78" i="55"/>
  <c r="BA77" i="55"/>
  <c r="BA76" i="55"/>
  <c r="BA75" i="55"/>
  <c r="BA74" i="55"/>
  <c r="BA73" i="55"/>
  <c r="BA72" i="55"/>
  <c r="BA71" i="55"/>
  <c r="BA70" i="55"/>
  <c r="BA69" i="55"/>
  <c r="BA68" i="55"/>
  <c r="BA67" i="55"/>
  <c r="BA66" i="55"/>
  <c r="BA65" i="55"/>
  <c r="BA64" i="55"/>
  <c r="BA63" i="55"/>
  <c r="BA62" i="55"/>
  <c r="BA61" i="55"/>
  <c r="BA60" i="55"/>
  <c r="BA59" i="55"/>
  <c r="BA58" i="55"/>
  <c r="BA57" i="55"/>
  <c r="BA56" i="55"/>
  <c r="BA55" i="55"/>
  <c r="BA54" i="55"/>
  <c r="BA53" i="55"/>
  <c r="BA52" i="55"/>
  <c r="BA51" i="55"/>
  <c r="BA50" i="55"/>
  <c r="BA49" i="55"/>
  <c r="BA48" i="55"/>
  <c r="BA47" i="55"/>
  <c r="BA46" i="55"/>
  <c r="AS46" i="55"/>
  <c r="BA45" i="55"/>
  <c r="AS45" i="55"/>
  <c r="BA44" i="55"/>
  <c r="AS44" i="55"/>
  <c r="BA43" i="55"/>
  <c r="AS43" i="55"/>
  <c r="BA42" i="55"/>
  <c r="AS42" i="55"/>
  <c r="BA41" i="55"/>
  <c r="AS41" i="55"/>
  <c r="BA40" i="55"/>
  <c r="AS40" i="55"/>
  <c r="BA39" i="55"/>
  <c r="AS39" i="55"/>
  <c r="BA38" i="55"/>
  <c r="AS38" i="55"/>
  <c r="BA37" i="55"/>
  <c r="AS37" i="55"/>
  <c r="BA36" i="55"/>
  <c r="AS36" i="55"/>
  <c r="BA35" i="55"/>
  <c r="AS35" i="55"/>
  <c r="BA34" i="55"/>
  <c r="AS34" i="55"/>
  <c r="BA33" i="55"/>
  <c r="AS33" i="55"/>
  <c r="BA32" i="55"/>
  <c r="AS32" i="55"/>
  <c r="BA31" i="55"/>
  <c r="AS31" i="55"/>
  <c r="BA30" i="55"/>
  <c r="AS30" i="55"/>
  <c r="BA29" i="55"/>
  <c r="AS29" i="55"/>
  <c r="BA28" i="55"/>
  <c r="AS28" i="55"/>
  <c r="BA27" i="55"/>
  <c r="AS27" i="55"/>
  <c r="BA26" i="55"/>
  <c r="AS26" i="55"/>
  <c r="BA25" i="55"/>
  <c r="AS25" i="55"/>
  <c r="BA24" i="55"/>
  <c r="AS24" i="55"/>
  <c r="BA23" i="55"/>
  <c r="AU23" i="55"/>
  <c r="AS23" i="55"/>
  <c r="BA22" i="55"/>
  <c r="AS22" i="55"/>
  <c r="BA21" i="55"/>
  <c r="AS21" i="55"/>
  <c r="BA20" i="55"/>
  <c r="AS20" i="55"/>
  <c r="BA18" i="55"/>
  <c r="AS18" i="55"/>
  <c r="BA17" i="55"/>
  <c r="AS17" i="55"/>
  <c r="BA16" i="55"/>
  <c r="AS16" i="55"/>
  <c r="BA15" i="55"/>
  <c r="AS15" i="55"/>
  <c r="BA14" i="55"/>
  <c r="AS14" i="55"/>
  <c r="BA13" i="55"/>
  <c r="BD13" i="55" s="1"/>
  <c r="AS14" i="49"/>
  <c r="AS15" i="49"/>
  <c r="AS16" i="49"/>
  <c r="AS17" i="49"/>
  <c r="AS18" i="49"/>
  <c r="AS19" i="49"/>
  <c r="AS20" i="49"/>
  <c r="AS21" i="49"/>
  <c r="AS22" i="49"/>
  <c r="AS23" i="49"/>
  <c r="AS24" i="49"/>
  <c r="AS25" i="49"/>
  <c r="AS26" i="49"/>
  <c r="AS27" i="49"/>
  <c r="AS28" i="49"/>
  <c r="AS29" i="49"/>
  <c r="AS30" i="49"/>
  <c r="AS31" i="49"/>
  <c r="AS32" i="49"/>
  <c r="AS33" i="49"/>
  <c r="AS34" i="49"/>
  <c r="AS35" i="49"/>
  <c r="AS36" i="49"/>
  <c r="AS37" i="49"/>
  <c r="AS38" i="49"/>
  <c r="AS39" i="49"/>
  <c r="AS40" i="49"/>
  <c r="AS41" i="49"/>
  <c r="AS42" i="49"/>
  <c r="AS43" i="49"/>
  <c r="AS44" i="49"/>
  <c r="AS45" i="49"/>
  <c r="AS13" i="49"/>
  <c r="AU22" i="49"/>
  <c r="AU13" i="49"/>
  <c r="BA117" i="49"/>
  <c r="BA116" i="49"/>
  <c r="BA115" i="49"/>
  <c r="BA114" i="49"/>
  <c r="BA113" i="49"/>
  <c r="BA112" i="49"/>
  <c r="BA111" i="49"/>
  <c r="BA110" i="49"/>
  <c r="BA109" i="49"/>
  <c r="BA108" i="49"/>
  <c r="BA107" i="49"/>
  <c r="BA106" i="49"/>
  <c r="BA105" i="49"/>
  <c r="BA104" i="49"/>
  <c r="BA103" i="49"/>
  <c r="BA102" i="49"/>
  <c r="BA101" i="49"/>
  <c r="BA100" i="49"/>
  <c r="BA99" i="49"/>
  <c r="BA98" i="49"/>
  <c r="BA97" i="49"/>
  <c r="BA96" i="49"/>
  <c r="BA95" i="49"/>
  <c r="BA94" i="49"/>
  <c r="BA93" i="49"/>
  <c r="BA92" i="49"/>
  <c r="BA91" i="49"/>
  <c r="BA90" i="49"/>
  <c r="BA89" i="49"/>
  <c r="BA88" i="49"/>
  <c r="BA87" i="49"/>
  <c r="BA86" i="49"/>
  <c r="BA85" i="49"/>
  <c r="BA84" i="49"/>
  <c r="BA83" i="49"/>
  <c r="BA82" i="49"/>
  <c r="BA81" i="49"/>
  <c r="BA80" i="49"/>
  <c r="BA79" i="49"/>
  <c r="BA78" i="49"/>
  <c r="BA77" i="49"/>
  <c r="BA76" i="49"/>
  <c r="BA75" i="49"/>
  <c r="BA74" i="49"/>
  <c r="BA73" i="49"/>
  <c r="BA72" i="49"/>
  <c r="BA71" i="49"/>
  <c r="BA70" i="49"/>
  <c r="BA69" i="49"/>
  <c r="BA68" i="49"/>
  <c r="BA67" i="49"/>
  <c r="BA66" i="49"/>
  <c r="BA65" i="49"/>
  <c r="BA64" i="49"/>
  <c r="BA63" i="49"/>
  <c r="BA62" i="49"/>
  <c r="BA61" i="49"/>
  <c r="BA60" i="49"/>
  <c r="BA59" i="49"/>
  <c r="BA58" i="49"/>
  <c r="BA57" i="49"/>
  <c r="BA56" i="49"/>
  <c r="BA55" i="49"/>
  <c r="BA54" i="49"/>
  <c r="BA53" i="49"/>
  <c r="BA52" i="49"/>
  <c r="BA51" i="49"/>
  <c r="BA50" i="49"/>
  <c r="BA49" i="49"/>
  <c r="BA48" i="49"/>
  <c r="BA47" i="49"/>
  <c r="BA46" i="49"/>
  <c r="BA45" i="49"/>
  <c r="BA44" i="49"/>
  <c r="BA43" i="49"/>
  <c r="BA42" i="49"/>
  <c r="BA41" i="49"/>
  <c r="BA40" i="49"/>
  <c r="BA39" i="49"/>
  <c r="BA38" i="49"/>
  <c r="BA37" i="49"/>
  <c r="BA36" i="49"/>
  <c r="BA35" i="49"/>
  <c r="BA34" i="49"/>
  <c r="BA33" i="49"/>
  <c r="BA32" i="49"/>
  <c r="BA31" i="49"/>
  <c r="BA30" i="49"/>
  <c r="BA29" i="49"/>
  <c r="BA28" i="49"/>
  <c r="BA27" i="49"/>
  <c r="BA26" i="49"/>
  <c r="BA25" i="49"/>
  <c r="BA24" i="49"/>
  <c r="BA23" i="49"/>
  <c r="BA22" i="49"/>
  <c r="BA21" i="49"/>
  <c r="BA20" i="49"/>
  <c r="BA19" i="49"/>
  <c r="BA18" i="49"/>
  <c r="BA17" i="49"/>
  <c r="BA16" i="49"/>
  <c r="BA15" i="49"/>
  <c r="BA14" i="49"/>
  <c r="BA13" i="49"/>
  <c r="G24" i="59"/>
  <c r="H28" i="57"/>
  <c r="AA7" i="57"/>
  <c r="G24" i="53"/>
  <c r="G25" i="53" s="1"/>
  <c r="H27" i="51"/>
  <c r="H28" i="51" s="1"/>
  <c r="AA7" i="51"/>
  <c r="G26" i="49"/>
  <c r="AT15" i="47"/>
  <c r="AT14" i="47"/>
  <c r="AT13" i="47"/>
  <c r="AT12" i="47"/>
  <c r="AT11" i="47"/>
  <c r="AT10" i="47"/>
  <c r="AT9" i="47"/>
  <c r="AT8" i="47"/>
  <c r="AT7" i="47"/>
  <c r="AT6" i="47"/>
  <c r="AN16" i="46"/>
  <c r="AN15" i="46"/>
  <c r="AN14" i="46"/>
  <c r="AN13" i="46"/>
  <c r="AN12" i="46"/>
  <c r="AN11" i="46"/>
  <c r="AN10" i="46"/>
  <c r="AN9" i="46"/>
  <c r="AN8" i="46"/>
  <c r="AN7" i="46"/>
  <c r="AM16" i="45"/>
  <c r="AM15" i="45"/>
  <c r="AM14" i="45"/>
  <c r="AM13" i="45"/>
  <c r="AM12" i="45"/>
  <c r="AM11" i="45"/>
  <c r="AM10" i="45"/>
  <c r="AM9" i="45"/>
  <c r="AM8" i="45"/>
  <c r="AM7" i="45"/>
  <c r="AG14" i="44"/>
  <c r="AG13" i="44"/>
  <c r="AG12" i="44"/>
  <c r="AG11" i="44"/>
  <c r="AG10" i="44"/>
  <c r="AG9" i="44"/>
  <c r="AG8" i="44"/>
  <c r="AG7" i="44"/>
  <c r="AG6" i="44"/>
  <c r="AG5" i="44"/>
  <c r="N5" i="44" s="1"/>
  <c r="AA17" i="43"/>
  <c r="AA16" i="43"/>
  <c r="AA15" i="43"/>
  <c r="AA14" i="43"/>
  <c r="AA13" i="43"/>
  <c r="AA12" i="43"/>
  <c r="AA11" i="43"/>
  <c r="AA10" i="43"/>
  <c r="AA9" i="43"/>
  <c r="AA8" i="43"/>
  <c r="AA7" i="43"/>
  <c r="AG16" i="41"/>
  <c r="AG15" i="41"/>
  <c r="AG14" i="41"/>
  <c r="AG13" i="41"/>
  <c r="AG12" i="41"/>
  <c r="AG11" i="41"/>
  <c r="AG10" i="41"/>
  <c r="AG9" i="41"/>
  <c r="AG8" i="41"/>
  <c r="AG7" i="41"/>
  <c r="AE15" i="40"/>
  <c r="Y15" i="47" l="1"/>
  <c r="Y14" i="47"/>
  <c r="Y13" i="47"/>
  <c r="Y12" i="47"/>
  <c r="Y11" i="47"/>
  <c r="Y10" i="47"/>
  <c r="Y9" i="47"/>
  <c r="Y8" i="47"/>
  <c r="Y7" i="47"/>
  <c r="Y9" i="46"/>
  <c r="X10" i="45"/>
  <c r="X9" i="45"/>
  <c r="M8" i="44"/>
  <c r="Y7" i="46"/>
  <c r="X7" i="45"/>
  <c r="Y6" i="47"/>
  <c r="M5" i="44"/>
  <c r="AD11" i="49"/>
  <c r="AF21" i="40"/>
  <c r="Y60" i="36" s="1"/>
  <c r="AE22" i="40"/>
  <c r="AF22" i="40" s="1"/>
  <c r="Y61" i="36" s="1"/>
  <c r="AF20" i="40"/>
  <c r="Y59" i="36" s="1"/>
  <c r="AF14" i="40"/>
  <c r="S8" i="40" s="1"/>
  <c r="BC13" i="49"/>
  <c r="BD13" i="49" s="1"/>
  <c r="AV13" i="49"/>
  <c r="AF23" i="40"/>
  <c r="Y62" i="36" s="1"/>
  <c r="AF15" i="40"/>
  <c r="Y54" i="36" s="1"/>
  <c r="AF17" i="40"/>
  <c r="Y56" i="36" s="1"/>
  <c r="AF19" i="40"/>
  <c r="Y58" i="36" s="1"/>
  <c r="U10" i="39"/>
  <c r="U11" i="39"/>
  <c r="U12" i="39"/>
  <c r="U13" i="39"/>
  <c r="U14" i="39"/>
  <c r="U15" i="39"/>
  <c r="U16" i="39"/>
  <c r="BA117" i="39"/>
  <c r="BA116" i="39"/>
  <c r="BA115" i="39"/>
  <c r="BA114" i="39"/>
  <c r="BA113" i="39"/>
  <c r="BA112" i="39"/>
  <c r="BA111" i="39"/>
  <c r="BA110" i="39"/>
  <c r="BA109" i="39"/>
  <c r="BA108" i="39"/>
  <c r="BA107" i="39"/>
  <c r="BA106" i="39"/>
  <c r="BA105" i="39"/>
  <c r="BA104" i="39"/>
  <c r="BA103" i="39"/>
  <c r="BA102" i="39"/>
  <c r="BA101" i="39"/>
  <c r="BA100" i="39"/>
  <c r="BA99" i="39"/>
  <c r="BA98" i="39"/>
  <c r="BA97" i="39"/>
  <c r="BA96" i="39"/>
  <c r="BA95" i="39"/>
  <c r="BA94" i="39"/>
  <c r="BA93" i="39"/>
  <c r="BA92" i="39"/>
  <c r="BA91" i="39"/>
  <c r="BA90" i="39"/>
  <c r="BA89" i="39"/>
  <c r="BA88" i="39"/>
  <c r="BA87" i="39"/>
  <c r="BA86" i="39"/>
  <c r="BA85" i="39"/>
  <c r="BA84" i="39"/>
  <c r="BA83" i="39"/>
  <c r="BA82" i="39"/>
  <c r="BA81" i="39"/>
  <c r="BA80" i="39"/>
  <c r="BA79" i="39"/>
  <c r="BA78" i="39"/>
  <c r="BA77" i="39"/>
  <c r="BA76" i="39"/>
  <c r="BA75" i="39"/>
  <c r="BA74" i="39"/>
  <c r="BA73" i="39"/>
  <c r="BA72" i="39"/>
  <c r="BA71" i="39"/>
  <c r="BA70" i="39"/>
  <c r="BA69" i="39"/>
  <c r="BA68" i="39"/>
  <c r="BA67" i="39"/>
  <c r="BA66" i="39"/>
  <c r="BA65" i="39"/>
  <c r="BA64" i="39"/>
  <c r="BA63" i="39"/>
  <c r="BA62" i="39"/>
  <c r="BA61" i="39"/>
  <c r="BA60" i="39"/>
  <c r="BA59" i="39"/>
  <c r="BA58" i="39"/>
  <c r="BA57" i="39"/>
  <c r="BA56" i="39"/>
  <c r="BA55" i="39"/>
  <c r="BA54" i="39"/>
  <c r="BA53" i="39"/>
  <c r="BA52" i="39"/>
  <c r="BA51" i="39"/>
  <c r="BA50" i="39"/>
  <c r="BA49" i="39"/>
  <c r="BA48" i="39"/>
  <c r="BA47" i="39"/>
  <c r="BA46" i="39"/>
  <c r="BA45" i="39"/>
  <c r="AS45" i="39"/>
  <c r="BA44" i="39"/>
  <c r="AS44" i="39"/>
  <c r="BA43" i="39"/>
  <c r="AS43" i="39"/>
  <c r="BA42" i="39"/>
  <c r="AS42" i="39"/>
  <c r="BA41" i="39"/>
  <c r="AS41" i="39"/>
  <c r="BA40" i="39"/>
  <c r="AS40" i="39"/>
  <c r="BA39" i="39"/>
  <c r="AS39" i="39"/>
  <c r="BA38" i="39"/>
  <c r="AS38" i="39"/>
  <c r="BA37" i="39"/>
  <c r="AS37" i="39"/>
  <c r="BA36" i="39"/>
  <c r="AS36" i="39"/>
  <c r="BA35" i="39"/>
  <c r="AS35" i="39"/>
  <c r="BA34" i="39"/>
  <c r="AS34" i="39"/>
  <c r="BA33" i="39"/>
  <c r="AS33" i="39"/>
  <c r="BA32" i="39"/>
  <c r="AS32" i="39"/>
  <c r="BA31" i="39"/>
  <c r="AS31" i="39"/>
  <c r="BA30" i="39"/>
  <c r="AS30" i="39"/>
  <c r="BA29" i="39"/>
  <c r="AS29" i="39"/>
  <c r="BA28" i="39"/>
  <c r="AS28" i="39"/>
  <c r="BA27" i="39"/>
  <c r="AS27" i="39"/>
  <c r="BA26" i="39"/>
  <c r="AS26" i="39"/>
  <c r="BA25" i="39"/>
  <c r="AS25" i="39"/>
  <c r="BA24" i="39"/>
  <c r="AS24" i="39"/>
  <c r="BD23" i="39"/>
  <c r="BA23" i="39"/>
  <c r="AS23" i="39"/>
  <c r="BD22" i="39"/>
  <c r="BA22" i="39"/>
  <c r="AV22" i="39"/>
  <c r="AU22" i="39"/>
  <c r="AS22" i="39"/>
  <c r="BD21" i="39"/>
  <c r="BA21" i="39"/>
  <c r="AV21" i="39"/>
  <c r="AU21" i="39"/>
  <c r="AS21" i="39"/>
  <c r="BA20" i="39"/>
  <c r="AV20" i="39"/>
  <c r="AU20" i="39"/>
  <c r="AS20" i="39"/>
  <c r="BA19" i="39"/>
  <c r="AV19" i="39"/>
  <c r="AU19" i="39"/>
  <c r="AS19" i="39"/>
  <c r="BA18" i="39"/>
  <c r="AV18" i="39"/>
  <c r="AU18" i="39"/>
  <c r="AS18" i="39"/>
  <c r="BA17" i="39"/>
  <c r="AV17" i="39"/>
  <c r="AU17" i="39"/>
  <c r="AS17" i="39"/>
  <c r="BA16" i="39"/>
  <c r="AV16" i="39"/>
  <c r="AU16" i="39"/>
  <c r="AS16" i="39"/>
  <c r="BE23" i="39"/>
  <c r="AG23" i="39" s="1"/>
  <c r="BC22" i="39"/>
  <c r="BA15" i="39"/>
  <c r="AU15" i="39"/>
  <c r="AV15" i="39" s="1"/>
  <c r="AS15" i="39"/>
  <c r="BE22" i="39"/>
  <c r="AG22" i="39" s="1"/>
  <c r="BC21" i="39"/>
  <c r="BA14" i="39"/>
  <c r="AU14" i="39"/>
  <c r="AV14" i="39" s="1"/>
  <c r="AS14" i="39"/>
  <c r="BC20" i="39"/>
  <c r="BA13" i="39"/>
  <c r="AU13" i="39"/>
  <c r="AV13" i="39" s="1"/>
  <c r="AS13" i="39"/>
  <c r="BD19" i="39"/>
  <c r="BD18" i="39"/>
  <c r="BD17" i="39"/>
  <c r="BD16" i="39"/>
  <c r="AG14" i="49" l="1"/>
  <c r="C26" i="49" s="1"/>
  <c r="Y34" i="36" s="1"/>
  <c r="BD20" i="39"/>
  <c r="BE21" i="39"/>
  <c r="AF16" i="40"/>
  <c r="Y55" i="36" s="1"/>
  <c r="AF18" i="40"/>
  <c r="Y57" i="36" s="1"/>
  <c r="Y53" i="36"/>
  <c r="Y29" i="36"/>
  <c r="AJ29" i="36" s="1"/>
  <c r="AS29" i="36" s="1"/>
  <c r="Y30" i="36"/>
  <c r="AJ30" i="36" s="1"/>
  <c r="AS30" i="36" s="1"/>
  <c r="BC13" i="39"/>
  <c r="BD13" i="39" s="1"/>
  <c r="BC14" i="39"/>
  <c r="BD14" i="39" s="1"/>
  <c r="BC15" i="39"/>
  <c r="BD15" i="39" s="1"/>
  <c r="BC16" i="39"/>
  <c r="BC17" i="39"/>
  <c r="BC18" i="39"/>
  <c r="BC19" i="39"/>
  <c r="BE15" i="39"/>
  <c r="BE16" i="39"/>
  <c r="BE17" i="39"/>
  <c r="BE18" i="39"/>
  <c r="BE19" i="39"/>
  <c r="BE20" i="39"/>
  <c r="AJ34" i="36" l="1"/>
  <c r="AS34" i="36" s="1"/>
  <c r="AH34" i="36"/>
  <c r="AQ34" i="36" s="1"/>
  <c r="AF34" i="36"/>
  <c r="AO34" i="36" s="1"/>
  <c r="AI34" i="36"/>
  <c r="AD34" i="36"/>
  <c r="AR34" i="36" s="1"/>
  <c r="AC34" i="36"/>
  <c r="AN34" i="36" s="1"/>
  <c r="AA34" i="36"/>
  <c r="AL34" i="36" s="1"/>
  <c r="Z34" i="36"/>
  <c r="AK34" i="36" s="1"/>
  <c r="AG34" i="36"/>
  <c r="AP34" i="36" s="1"/>
  <c r="AB34" i="36"/>
  <c r="AM34" i="36" s="1"/>
  <c r="AE34" i="36"/>
  <c r="Y25" i="36"/>
  <c r="AJ25" i="36" s="1"/>
  <c r="AS25" i="36" s="1"/>
  <c r="AG18" i="39"/>
  <c r="Y28" i="36"/>
  <c r="AG21" i="39"/>
  <c r="Y24" i="36"/>
  <c r="AJ24" i="36" s="1"/>
  <c r="AS24" i="36" s="1"/>
  <c r="AG17" i="39"/>
  <c r="Y27" i="36"/>
  <c r="AJ27" i="36" s="1"/>
  <c r="AS27" i="36" s="1"/>
  <c r="AG20" i="39"/>
  <c r="AG16" i="39"/>
  <c r="T9" i="39" s="1"/>
  <c r="Y23" i="36" s="1"/>
  <c r="AJ23" i="36" s="1"/>
  <c r="AS23" i="36" s="1"/>
  <c r="Y26" i="36"/>
  <c r="AJ26" i="36" s="1"/>
  <c r="AS26" i="36" s="1"/>
  <c r="AG19" i="39"/>
  <c r="AG15" i="39"/>
  <c r="T8" i="39" s="1"/>
  <c r="Y22" i="36" s="1"/>
  <c r="AJ22" i="36" s="1"/>
  <c r="AS22" i="36" s="1"/>
  <c r="Y21" i="36"/>
  <c r="AJ21" i="36" s="1"/>
  <c r="AS21" i="36" s="1"/>
  <c r="T226" i="36"/>
  <c r="T225" i="36"/>
  <c r="T224" i="36"/>
  <c r="T223" i="36"/>
  <c r="T222" i="36"/>
  <c r="T221" i="36"/>
  <c r="T220" i="36"/>
  <c r="T219" i="36"/>
  <c r="T218" i="36"/>
  <c r="T217" i="36"/>
  <c r="T216" i="36"/>
  <c r="T215" i="36"/>
  <c r="T214" i="36"/>
  <c r="T213" i="36"/>
  <c r="T212" i="36"/>
  <c r="T211" i="36"/>
  <c r="T210" i="36"/>
  <c r="T209" i="36"/>
  <c r="T208" i="36"/>
  <c r="T207" i="36"/>
  <c r="T206" i="36"/>
  <c r="T205" i="36"/>
  <c r="T204" i="36"/>
  <c r="T203" i="36"/>
  <c r="T202" i="36"/>
  <c r="T201" i="36"/>
  <c r="T200" i="36"/>
  <c r="T199" i="36"/>
  <c r="T198" i="36"/>
  <c r="T197" i="36"/>
  <c r="T196" i="36"/>
  <c r="T195" i="36"/>
  <c r="T194" i="36"/>
  <c r="T193" i="36"/>
  <c r="T192" i="36"/>
  <c r="T191" i="36"/>
  <c r="T190" i="36"/>
  <c r="T189" i="36"/>
  <c r="T188" i="36"/>
  <c r="T187" i="36"/>
  <c r="T186" i="36"/>
  <c r="T185" i="36"/>
  <c r="T184" i="36"/>
  <c r="T183" i="36"/>
  <c r="T182" i="36"/>
  <c r="T181" i="36"/>
  <c r="T180" i="36"/>
  <c r="T179" i="36"/>
  <c r="T178" i="36"/>
  <c r="T177" i="36"/>
  <c r="T176" i="36"/>
  <c r="T175" i="36"/>
  <c r="T174" i="36"/>
  <c r="T173" i="36"/>
  <c r="T172" i="36"/>
  <c r="T171" i="36"/>
  <c r="T170" i="36"/>
  <c r="T169" i="36"/>
  <c r="T168" i="36"/>
  <c r="T167" i="36"/>
  <c r="T166" i="36"/>
  <c r="T165" i="36"/>
  <c r="T164" i="36"/>
  <c r="T163" i="36"/>
  <c r="T162" i="36"/>
  <c r="T161" i="36"/>
  <c r="T160" i="36"/>
  <c r="T159" i="36"/>
  <c r="T158" i="36"/>
  <c r="T157" i="36"/>
  <c r="T156" i="36"/>
  <c r="T155" i="36"/>
  <c r="T154" i="36"/>
  <c r="T153" i="36"/>
  <c r="T152" i="36"/>
  <c r="T151" i="36"/>
  <c r="T150" i="36"/>
  <c r="T149" i="36"/>
  <c r="T148" i="36"/>
  <c r="T147" i="36"/>
  <c r="T146" i="36"/>
  <c r="T145" i="36"/>
  <c r="T144" i="36"/>
  <c r="T143" i="36"/>
  <c r="T142" i="36"/>
  <c r="T141" i="36"/>
  <c r="T140" i="36"/>
  <c r="T139" i="36"/>
  <c r="T138" i="36"/>
  <c r="T137" i="36"/>
  <c r="T136" i="36"/>
  <c r="T135" i="36"/>
  <c r="T134" i="36"/>
  <c r="T133" i="36"/>
  <c r="T132" i="36"/>
  <c r="T131" i="36"/>
  <c r="T130" i="36"/>
  <c r="T129" i="36"/>
  <c r="T128" i="36"/>
  <c r="T127" i="36"/>
  <c r="T126" i="36"/>
  <c r="T125" i="36"/>
  <c r="T124" i="36"/>
  <c r="T123" i="36"/>
  <c r="T122" i="36"/>
  <c r="T121" i="36"/>
  <c r="T120" i="36"/>
  <c r="T119" i="36"/>
  <c r="T118" i="36"/>
  <c r="T117" i="36"/>
  <c r="T116" i="36"/>
  <c r="T115" i="36"/>
  <c r="T114" i="36"/>
  <c r="T113" i="36"/>
  <c r="T112" i="36"/>
  <c r="T111" i="36"/>
  <c r="T110" i="36"/>
  <c r="T109" i="36"/>
  <c r="T108" i="36"/>
  <c r="T107" i="36"/>
  <c r="T106" i="36"/>
  <c r="T105" i="36"/>
  <c r="T104" i="36"/>
  <c r="T103" i="36"/>
  <c r="T102" i="36"/>
  <c r="T101" i="36"/>
  <c r="T100" i="36"/>
  <c r="T99" i="36"/>
  <c r="T98" i="36"/>
  <c r="T97" i="36"/>
  <c r="T96" i="36"/>
  <c r="T95" i="36"/>
  <c r="T94" i="36"/>
  <c r="T93" i="36"/>
  <c r="T92" i="36"/>
  <c r="T91" i="36"/>
  <c r="T90" i="36"/>
  <c r="T89" i="36"/>
  <c r="T88" i="36"/>
  <c r="T87" i="36"/>
  <c r="T86" i="36"/>
  <c r="T85" i="36"/>
  <c r="T84" i="36"/>
  <c r="T83" i="36"/>
  <c r="T82" i="36"/>
  <c r="T81" i="36"/>
  <c r="T80" i="36"/>
  <c r="T79" i="36"/>
  <c r="T78" i="36"/>
  <c r="T77" i="36"/>
  <c r="T76" i="36"/>
  <c r="T75" i="36"/>
  <c r="T74" i="36"/>
  <c r="T73" i="36"/>
  <c r="T72" i="36"/>
  <c r="T71" i="36"/>
  <c r="T70" i="36"/>
  <c r="T69" i="36"/>
  <c r="T68" i="36"/>
  <c r="T67" i="36"/>
  <c r="T66" i="36"/>
  <c r="T65" i="36"/>
  <c r="T64" i="36"/>
  <c r="T63" i="36"/>
  <c r="T62" i="36"/>
  <c r="T61" i="36"/>
  <c r="T60" i="36"/>
  <c r="T59" i="36"/>
  <c r="T58" i="36"/>
  <c r="T57" i="36"/>
  <c r="T56" i="36"/>
  <c r="AG62" i="36"/>
  <c r="AO62" i="36" s="1"/>
  <c r="T55" i="36"/>
  <c r="AB61" i="36"/>
  <c r="AL61" i="36" s="1"/>
  <c r="T54" i="36"/>
  <c r="AE60" i="36"/>
  <c r="AM60" i="36" s="1"/>
  <c r="AG60" i="36"/>
  <c r="AO60" i="36" s="1"/>
  <c r="T53" i="36"/>
  <c r="AB59" i="36"/>
  <c r="AL59" i="36" s="1"/>
  <c r="T52" i="36"/>
  <c r="AG58" i="36"/>
  <c r="AO58" i="36" s="1"/>
  <c r="T51" i="36"/>
  <c r="AB57" i="36"/>
  <c r="AL57" i="36" s="1"/>
  <c r="T50" i="36"/>
  <c r="AG56" i="36"/>
  <c r="AO56" i="36" s="1"/>
  <c r="T49" i="36"/>
  <c r="T48" i="36"/>
  <c r="AE54" i="36"/>
  <c r="AM54" i="36" s="1"/>
  <c r="AG54" i="36"/>
  <c r="AO54" i="36" s="1"/>
  <c r="T47" i="36"/>
  <c r="AB53" i="36"/>
  <c r="AL53" i="36" s="1"/>
  <c r="T46" i="36"/>
  <c r="T45" i="36"/>
  <c r="T44" i="36"/>
  <c r="T43" i="36"/>
  <c r="T42" i="36"/>
  <c r="T41" i="36"/>
  <c r="T40" i="36"/>
  <c r="T39" i="36"/>
  <c r="T38" i="36"/>
  <c r="T37" i="36"/>
  <c r="T36" i="36"/>
  <c r="T35" i="36"/>
  <c r="T34" i="36"/>
  <c r="T33" i="36"/>
  <c r="T32" i="36"/>
  <c r="T31" i="36"/>
  <c r="AG30" i="36"/>
  <c r="AP30" i="36" s="1"/>
  <c r="AA30" i="36"/>
  <c r="AL30" i="36" s="1"/>
  <c r="T30" i="36"/>
  <c r="AA29" i="36"/>
  <c r="AL29" i="36" s="1"/>
  <c r="T29" i="36"/>
  <c r="T28" i="36"/>
  <c r="T27" i="36"/>
  <c r="T26" i="36"/>
  <c r="AI25" i="36"/>
  <c r="T25" i="36"/>
  <c r="T24" i="36"/>
  <c r="T23" i="36"/>
  <c r="T22" i="36"/>
  <c r="T21" i="36"/>
  <c r="T20" i="36"/>
  <c r="T19" i="36"/>
  <c r="T18" i="36"/>
  <c r="T17" i="36"/>
  <c r="T16" i="36"/>
  <c r="T15" i="36"/>
  <c r="T14" i="36"/>
  <c r="T13" i="36"/>
  <c r="T12" i="36"/>
  <c r="T11" i="36"/>
  <c r="T10" i="36"/>
  <c r="T9" i="36"/>
  <c r="T8" i="36"/>
  <c r="T7" i="36"/>
  <c r="T6" i="36"/>
  <c r="T5" i="36"/>
  <c r="AI24" i="36" l="1"/>
  <c r="AD24" i="36"/>
  <c r="AR24" i="36" s="1"/>
  <c r="AT34" i="36"/>
  <c r="C27" i="49" s="1"/>
  <c r="AI28" i="36"/>
  <c r="AJ28" i="36"/>
  <c r="AS28" i="36" s="1"/>
  <c r="AH23" i="36"/>
  <c r="AQ23" i="36" s="1"/>
  <c r="AE23" i="36"/>
  <c r="Z23" i="36"/>
  <c r="AK23" i="36" s="1"/>
  <c r="AA23" i="36"/>
  <c r="AL23" i="36" s="1"/>
  <c r="AA25" i="36"/>
  <c r="AL25" i="36" s="1"/>
  <c r="AE62" i="36"/>
  <c r="AM62" i="36" s="1"/>
  <c r="AC23" i="36"/>
  <c r="AN23" i="36" s="1"/>
  <c r="AE25" i="36"/>
  <c r="AG23" i="36"/>
  <c r="AP23" i="36" s="1"/>
  <c r="Z28" i="36"/>
  <c r="AK28" i="36" s="1"/>
  <c r="AH28" i="36"/>
  <c r="AQ28" i="36" s="1"/>
  <c r="Z24" i="36"/>
  <c r="AK24" i="36" s="1"/>
  <c r="AH24" i="36"/>
  <c r="AQ24" i="36" s="1"/>
  <c r="AB28" i="36"/>
  <c r="AM28" i="36" s="1"/>
  <c r="AE58" i="36"/>
  <c r="AM58" i="36" s="1"/>
  <c r="AF28" i="36"/>
  <c r="AO28" i="36" s="1"/>
  <c r="AF24" i="36"/>
  <c r="AO24" i="36" s="1"/>
  <c r="AE56" i="36"/>
  <c r="AM56" i="36" s="1"/>
  <c r="AB24" i="36"/>
  <c r="AM24" i="36" s="1"/>
  <c r="AD28" i="36"/>
  <c r="AR28" i="36" s="1"/>
  <c r="AF27" i="36"/>
  <c r="AO27" i="36" s="1"/>
  <c r="AB27" i="36"/>
  <c r="AM27" i="36" s="1"/>
  <c r="AH27" i="36"/>
  <c r="AQ27" i="36" s="1"/>
  <c r="AD27" i="36"/>
  <c r="AR27" i="36" s="1"/>
  <c r="Z27" i="36"/>
  <c r="AK27" i="36" s="1"/>
  <c r="AG27" i="36"/>
  <c r="AP27" i="36" s="1"/>
  <c r="AH55" i="36"/>
  <c r="AP55" i="36" s="1"/>
  <c r="AD55" i="36"/>
  <c r="Z55" i="36"/>
  <c r="AJ55" i="36" s="1"/>
  <c r="AF55" i="36"/>
  <c r="AN55" i="36" s="1"/>
  <c r="AA55" i="36"/>
  <c r="AK55" i="36" s="1"/>
  <c r="AC55" i="36"/>
  <c r="AQ55" i="36" s="1"/>
  <c r="AH25" i="36"/>
  <c r="AQ25" i="36" s="1"/>
  <c r="AD25" i="36"/>
  <c r="AR25" i="36" s="1"/>
  <c r="Z25" i="36"/>
  <c r="AK25" i="36" s="1"/>
  <c r="AF25" i="36"/>
  <c r="AO25" i="36" s="1"/>
  <c r="AB25" i="36"/>
  <c r="AM25" i="36" s="1"/>
  <c r="AG25" i="36"/>
  <c r="AP25" i="36" s="1"/>
  <c r="AA27" i="36"/>
  <c r="AL27" i="36" s="1"/>
  <c r="AI27" i="36"/>
  <c r="AF30" i="36"/>
  <c r="AO30" i="36" s="1"/>
  <c r="AB30" i="36"/>
  <c r="AM30" i="36" s="1"/>
  <c r="AH30" i="36"/>
  <c r="AQ30" i="36" s="1"/>
  <c r="AC30" i="36"/>
  <c r="AN30" i="36" s="1"/>
  <c r="AE30" i="36"/>
  <c r="Z30" i="36"/>
  <c r="AK30" i="36" s="1"/>
  <c r="AI30" i="36"/>
  <c r="AB55" i="36"/>
  <c r="AL55" i="36" s="1"/>
  <c r="AH53" i="36"/>
  <c r="AP53" i="36" s="1"/>
  <c r="AD53" i="36"/>
  <c r="Z53" i="36"/>
  <c r="AJ53" i="36" s="1"/>
  <c r="AF53" i="36"/>
  <c r="AN53" i="36" s="1"/>
  <c r="AA53" i="36"/>
  <c r="AK53" i="36" s="1"/>
  <c r="AC53" i="36"/>
  <c r="AQ53" i="36" s="1"/>
  <c r="AH57" i="36"/>
  <c r="AP57" i="36" s="1"/>
  <c r="AD57" i="36"/>
  <c r="Z57" i="36"/>
  <c r="AJ57" i="36" s="1"/>
  <c r="AF57" i="36"/>
  <c r="AN57" i="36" s="1"/>
  <c r="AA57" i="36"/>
  <c r="AK57" i="36" s="1"/>
  <c r="AC57" i="36"/>
  <c r="AQ57" i="36" s="1"/>
  <c r="AH56" i="36"/>
  <c r="AP56" i="36" s="1"/>
  <c r="AD56" i="36"/>
  <c r="Z56" i="36"/>
  <c r="AJ56" i="36" s="1"/>
  <c r="AC56" i="36"/>
  <c r="AQ56" i="36" s="1"/>
  <c r="AF56" i="36"/>
  <c r="AN56" i="36" s="1"/>
  <c r="AA56" i="36"/>
  <c r="AK56" i="36" s="1"/>
  <c r="AE57" i="36"/>
  <c r="AM57" i="36" s="1"/>
  <c r="AH62" i="36"/>
  <c r="AP62" i="36" s="1"/>
  <c r="AD62" i="36"/>
  <c r="Z62" i="36"/>
  <c r="AJ62" i="36" s="1"/>
  <c r="AC62" i="36"/>
  <c r="AQ62" i="36" s="1"/>
  <c r="AF62" i="36"/>
  <c r="AN62" i="36" s="1"/>
  <c r="AA62" i="36"/>
  <c r="AK62" i="36" s="1"/>
  <c r="AG29" i="36"/>
  <c r="AP29" i="36" s="1"/>
  <c r="AI29" i="36"/>
  <c r="AD29" i="36"/>
  <c r="AR29" i="36" s="1"/>
  <c r="Z29" i="36"/>
  <c r="AK29" i="36" s="1"/>
  <c r="AF29" i="36"/>
  <c r="AO29" i="36" s="1"/>
  <c r="AB29" i="36"/>
  <c r="AM29" i="36" s="1"/>
  <c r="AH29" i="36"/>
  <c r="AQ29" i="36" s="1"/>
  <c r="AH59" i="36"/>
  <c r="AP59" i="36" s="1"/>
  <c r="AD59" i="36"/>
  <c r="Z59" i="36"/>
  <c r="AJ59" i="36" s="1"/>
  <c r="AF59" i="36"/>
  <c r="AN59" i="36" s="1"/>
  <c r="AA59" i="36"/>
  <c r="AK59" i="36" s="1"/>
  <c r="AC59" i="36"/>
  <c r="AQ59" i="36" s="1"/>
  <c r="AH61" i="36"/>
  <c r="AP61" i="36" s="1"/>
  <c r="AD61" i="36"/>
  <c r="Z61" i="36"/>
  <c r="AJ61" i="36" s="1"/>
  <c r="AF61" i="36"/>
  <c r="AN61" i="36" s="1"/>
  <c r="AA61" i="36"/>
  <c r="AK61" i="36" s="1"/>
  <c r="AC61" i="36"/>
  <c r="AQ61" i="36" s="1"/>
  <c r="AC27" i="36"/>
  <c r="AN27" i="36" s="1"/>
  <c r="AC29" i="36"/>
  <c r="AN29" i="36" s="1"/>
  <c r="AE53" i="36"/>
  <c r="AM53" i="36" s="1"/>
  <c r="AH54" i="36"/>
  <c r="AP54" i="36" s="1"/>
  <c r="AD54" i="36"/>
  <c r="Z54" i="36"/>
  <c r="AJ54" i="36" s="1"/>
  <c r="AC54" i="36"/>
  <c r="AQ54" i="36" s="1"/>
  <c r="AF54" i="36"/>
  <c r="AN54" i="36" s="1"/>
  <c r="AA54" i="36"/>
  <c r="AK54" i="36" s="1"/>
  <c r="AE55" i="36"/>
  <c r="AM55" i="36" s="1"/>
  <c r="AH58" i="36"/>
  <c r="AP58" i="36" s="1"/>
  <c r="AD58" i="36"/>
  <c r="Z58" i="36"/>
  <c r="AJ58" i="36" s="1"/>
  <c r="AC58" i="36"/>
  <c r="AQ58" i="36" s="1"/>
  <c r="AF58" i="36"/>
  <c r="AN58" i="36" s="1"/>
  <c r="AA58" i="36"/>
  <c r="AK58" i="36" s="1"/>
  <c r="AE59" i="36"/>
  <c r="AM59" i="36" s="1"/>
  <c r="AH60" i="36"/>
  <c r="AP60" i="36" s="1"/>
  <c r="AD60" i="36"/>
  <c r="Z60" i="36"/>
  <c r="AJ60" i="36" s="1"/>
  <c r="AC60" i="36"/>
  <c r="AQ60" i="36" s="1"/>
  <c r="AF60" i="36"/>
  <c r="AN60" i="36" s="1"/>
  <c r="AA60" i="36"/>
  <c r="AK60" i="36" s="1"/>
  <c r="AE61" i="36"/>
  <c r="AM61" i="36" s="1"/>
  <c r="AF23" i="36"/>
  <c r="AO23" i="36" s="1"/>
  <c r="AB23" i="36"/>
  <c r="AM23" i="36" s="1"/>
  <c r="AD23" i="36"/>
  <c r="AR23" i="36" s="1"/>
  <c r="AI23" i="36"/>
  <c r="AC25" i="36"/>
  <c r="AN25" i="36" s="1"/>
  <c r="AE27" i="36"/>
  <c r="AE29" i="36"/>
  <c r="AD30" i="36"/>
  <c r="AR30" i="36" s="1"/>
  <c r="AG53" i="36"/>
  <c r="AO53" i="36" s="1"/>
  <c r="AB54" i="36"/>
  <c r="AL54" i="36" s="1"/>
  <c r="AG55" i="36"/>
  <c r="AO55" i="36" s="1"/>
  <c r="AB56" i="36"/>
  <c r="AL56" i="36" s="1"/>
  <c r="AG57" i="36"/>
  <c r="AO57" i="36" s="1"/>
  <c r="AB58" i="36"/>
  <c r="AL58" i="36" s="1"/>
  <c r="AG59" i="36"/>
  <c r="AO59" i="36" s="1"/>
  <c r="AB60" i="36"/>
  <c r="AL60" i="36" s="1"/>
  <c r="AG61" i="36"/>
  <c r="AO61" i="36" s="1"/>
  <c r="AB62" i="36"/>
  <c r="AL62" i="36" s="1"/>
  <c r="AC24" i="36"/>
  <c r="AN24" i="36" s="1"/>
  <c r="AG24" i="36"/>
  <c r="AP24" i="36" s="1"/>
  <c r="AC28" i="36"/>
  <c r="AN28" i="36" s="1"/>
  <c r="AG28" i="36"/>
  <c r="AP28" i="36" s="1"/>
  <c r="AA24" i="36"/>
  <c r="AL24" i="36" s="1"/>
  <c r="AE24" i="36"/>
  <c r="AA28" i="36"/>
  <c r="AL28" i="36" s="1"/>
  <c r="AE28" i="36"/>
  <c r="AT30" i="36" l="1"/>
  <c r="AT29" i="36"/>
  <c r="AT23" i="36"/>
  <c r="U9" i="39" s="1"/>
  <c r="AT24" i="36"/>
  <c r="AT27" i="36"/>
  <c r="AT28" i="36"/>
  <c r="AT25" i="36"/>
  <c r="Z26" i="36"/>
  <c r="AK26" i="36" s="1"/>
  <c r="AH26" i="36"/>
  <c r="AQ26" i="36" s="1"/>
  <c r="AG26" i="36"/>
  <c r="AP26" i="36" s="1"/>
  <c r="AA26" i="36"/>
  <c r="AL26" i="36" s="1"/>
  <c r="AF26" i="36"/>
  <c r="AO26" i="36" s="1"/>
  <c r="AI26" i="36"/>
  <c r="AE26" i="36"/>
  <c r="AB26" i="36"/>
  <c r="AM26" i="36" s="1"/>
  <c r="AD26" i="36"/>
  <c r="AR26" i="36" s="1"/>
  <c r="AC26" i="36"/>
  <c r="AN26" i="36" s="1"/>
  <c r="Z22" i="36"/>
  <c r="AK22" i="36" s="1"/>
  <c r="AG22" i="36"/>
  <c r="AP22" i="36" s="1"/>
  <c r="AE22" i="36"/>
  <c r="AA22" i="36"/>
  <c r="AL22" i="36" s="1"/>
  <c r="AH22" i="36"/>
  <c r="AQ22" i="36" s="1"/>
  <c r="AD22" i="36"/>
  <c r="AR22" i="36" s="1"/>
  <c r="AI22" i="36"/>
  <c r="AC22" i="36"/>
  <c r="AN22" i="36" s="1"/>
  <c r="AF22" i="36"/>
  <c r="AO22" i="36" s="1"/>
  <c r="AB22" i="36"/>
  <c r="AM22" i="36" s="1"/>
  <c r="AR58" i="36"/>
  <c r="AR60" i="36"/>
  <c r="AR59" i="36"/>
  <c r="AR57" i="36"/>
  <c r="AR56" i="36"/>
  <c r="AR54" i="36"/>
  <c r="AR61" i="36"/>
  <c r="AR62" i="36"/>
  <c r="AR53" i="36"/>
  <c r="T8" i="40" s="1"/>
  <c r="AR55" i="36"/>
  <c r="AT26" i="36" l="1"/>
  <c r="AT22" i="36"/>
  <c r="U8" i="39" s="1"/>
  <c r="T9" i="40"/>
  <c r="AF21" i="36"/>
  <c r="AO21" i="36" s="1"/>
  <c r="AH21" i="36"/>
  <c r="AQ21" i="36" s="1"/>
  <c r="AA21" i="36"/>
  <c r="AL21" i="36" s="1"/>
  <c r="Z21" i="36"/>
  <c r="AK21" i="36" s="1"/>
  <c r="AD21" i="36"/>
  <c r="AR21" i="36" s="1"/>
  <c r="AC21" i="36"/>
  <c r="AN21" i="36" s="1"/>
  <c r="AE21" i="36"/>
  <c r="AI21" i="36"/>
  <c r="AG21" i="36"/>
  <c r="AP21" i="36" s="1"/>
  <c r="AB21" i="36"/>
  <c r="AM21" i="36" s="1"/>
  <c r="AT21" i="36" l="1"/>
  <c r="U7" i="39" s="1"/>
  <c r="C24" i="60" l="1"/>
</calcChain>
</file>

<file path=xl/sharedStrings.xml><?xml version="1.0" encoding="utf-8"?>
<sst xmlns="http://schemas.openxmlformats.org/spreadsheetml/2006/main" count="12548" uniqueCount="7039">
  <si>
    <t>Input Power</t>
  </si>
  <si>
    <t>Energy Rate Units</t>
  </si>
  <si>
    <t xml:space="preserve">Analog Signal </t>
  </si>
  <si>
    <t>Model Number</t>
  </si>
  <si>
    <t>00</t>
  </si>
  <si>
    <t>Mode</t>
  </si>
  <si>
    <t>Application</t>
  </si>
  <si>
    <t>Analog Signal</t>
  </si>
  <si>
    <t>Temperature Units</t>
  </si>
  <si>
    <r>
      <t>Installation Hardware</t>
    </r>
    <r>
      <rPr>
        <i/>
        <sz val="9"/>
        <color theme="1"/>
        <rFont val="Calibri"/>
        <family val="2"/>
        <scheme val="minor"/>
      </rPr>
      <t/>
    </r>
  </si>
  <si>
    <t>Pipe Material</t>
  </si>
  <si>
    <t xml:space="preserve">Nominal Pipe Size </t>
  </si>
  <si>
    <t>Full Scale Flow Rate</t>
  </si>
  <si>
    <t>F-1000 SERIES TURBINE FLOW METERS</t>
  </si>
  <si>
    <t>F-3500 SERIES ELECTROMAGNETIC FLOW METERS</t>
  </si>
  <si>
    <t>F-3000 SERIES INLINE ELECTROMAGNETIC FLOW METERS</t>
  </si>
  <si>
    <t>00 = Freq &amp; Scaled Pulse
10 = Analog, Freq &amp; Scaled Pulse
11 = Iso Analog, Freq &amp; Pulse</t>
  </si>
  <si>
    <t>Specify Glycol type and % if applicable</t>
  </si>
  <si>
    <t>Fluid Type</t>
  </si>
  <si>
    <t>1 = 4-20 mA (Default)
2 = 0-10 V
3 = 0-5 V</t>
  </si>
  <si>
    <t>2 = NEMA 4                                                 
3 = NEMA 6</t>
  </si>
  <si>
    <t>1 = NEMA 13 enclosure with LCD display (default)
2 = NEMA 4 enclosure with LCD display</t>
  </si>
  <si>
    <t>1 = 24 VAC, 12 VA
2 = 120 VAC, 15 VA
3 = 240 VAC, 17.5 VA</t>
  </si>
  <si>
    <t>Analog Output Selections</t>
  </si>
  <si>
    <t>1 = Energy rate                      4 = Return temperature
2 = Liquid flow rate               5 = Delta-T    
3 = Supply temperature</t>
  </si>
  <si>
    <t>1 = 4-20 mA (default)
2 = 0-10 V</t>
  </si>
  <si>
    <t>1 = Three (3) pulse outputs, dry contact</t>
  </si>
  <si>
    <t>00 = Insertion</t>
  </si>
  <si>
    <t>A1= 1.25- 2.5"- Small Pipe (clearance ≥ 20" )  
C3= 3-10" (clearance ≥ 22")          E5 = 3-22" (clearance ≥ 26")
D4 = 3-16" (clearance ≥ 24")         F6= 3-72" (clearance ≥ 28")</t>
  </si>
  <si>
    <t xml:space="preserve">1 = 1" NPT adapter, 3/8" stem </t>
  </si>
  <si>
    <t xml:space="preserve">1 = NEMA 4 weathertight enclosure </t>
  </si>
  <si>
    <t>1 = 24 V DC/AC</t>
  </si>
  <si>
    <t xml:space="preserve">1 = 10' PVC jacketed cable (default)            
2 = 25' PVC jacketed cable                                                                                                                                                                                             </t>
  </si>
  <si>
    <t xml:space="preserve">Grounding rings are required for non-metallic (non conductive) material  </t>
  </si>
  <si>
    <t>Bi- Directional</t>
  </si>
  <si>
    <t>Operating Temperature</t>
  </si>
  <si>
    <t>1 = Btu/hr      2 = Tons       3 = kW</t>
  </si>
  <si>
    <t>1 = °F            2 = °C</t>
  </si>
  <si>
    <t>System-10 BTU
Model Number Codification</t>
  </si>
  <si>
    <t>Description</t>
  </si>
  <si>
    <t xml:space="preserve">1 = &lt; 150 °F                          3 = NSF rated for domestic water                           
2 = 150 °F - &lt; 300 °F          9 = In-Line                                               </t>
  </si>
  <si>
    <t>1 = NEMA 4X Polycarbonate</t>
  </si>
  <si>
    <t>1 = 24 VAC/DC
2 = 110-240 VAC</t>
  </si>
  <si>
    <t>2 to 24 inch nominal pipe diameter</t>
  </si>
  <si>
    <t>0 = 24V AC/DC</t>
  </si>
  <si>
    <t>System-20 BTU
Model Number Codification</t>
  </si>
  <si>
    <t>1 = NEMA 12 with display and keypad</t>
  </si>
  <si>
    <t>1 = 24 V AC/DC, 24 VA</t>
  </si>
  <si>
    <t>1 = Single (1) isolated analog output</t>
  </si>
  <si>
    <t>11 = (3) pulse inputs, (3) pulse outputs</t>
  </si>
  <si>
    <t xml:space="preserve">O1 = ONICON matched pair of current (mA) based sensors, CHW/CW Range, 32 to 200 °F                                                              
O2 = ONICON matched pair of current (mA) based sensors, HHW Range, 32 to 200 °F                                                   
R2 = Scaled RTD pair, .5" to 2.5" line size, 32 to 250 °F range
R3 = Scaled RTD pair, 3" to 24" line size, 32 to 250 °F range
00 = Temperature sensors provided separately </t>
  </si>
  <si>
    <t>Maximum Operating Temperature</t>
  </si>
  <si>
    <t>Item #</t>
  </si>
  <si>
    <t>Meter Tag</t>
  </si>
  <si>
    <t xml:space="preserve">Model Number </t>
  </si>
  <si>
    <t>F-4600-050-000-09</t>
  </si>
  <si>
    <t>F-4600-340-000-09</t>
  </si>
  <si>
    <t>F-4600-341-000-09</t>
  </si>
  <si>
    <t>F-4600-010-000-09</t>
  </si>
  <si>
    <t>F-4600-011-000-09</t>
  </si>
  <si>
    <t>F-4600-130-000-09</t>
  </si>
  <si>
    <t>F-4600-150-000-09</t>
  </si>
  <si>
    <t>F-4600-020-000-09</t>
  </si>
  <si>
    <t>F-4600-250-100-09</t>
  </si>
  <si>
    <t>F-4600-020-010-16</t>
  </si>
  <si>
    <t>F-4600-250-110-16</t>
  </si>
  <si>
    <t>F-4600-150-010-16</t>
  </si>
  <si>
    <t>F-4600-340-010-16</t>
  </si>
  <si>
    <t>F-4600-341-010-16</t>
  </si>
  <si>
    <t>F-4600-010-010-16</t>
  </si>
  <si>
    <t>F-4600-011-010-16</t>
  </si>
  <si>
    <t>F-4600-130-010-16</t>
  </si>
  <si>
    <t>F-4600-050-010-16</t>
  </si>
  <si>
    <t>SYS-10-1100-01O1</t>
  </si>
  <si>
    <t>SYS-10-1310-01O1</t>
  </si>
  <si>
    <t>SYS-10-1101-01O1</t>
  </si>
  <si>
    <t>SYS-10-1160-01O1</t>
  </si>
  <si>
    <t>SYS-10-1110-01O1</t>
  </si>
  <si>
    <t>SYS-10-1180-01O1</t>
  </si>
  <si>
    <t>SYS-10-1170-01O1</t>
  </si>
  <si>
    <t>SYS-10-1200-01O1</t>
  </si>
  <si>
    <t>SYS-10-1270-01O1</t>
  </si>
  <si>
    <t>SYS-10-1272-01O1</t>
  </si>
  <si>
    <t>SYS-10-1202-01O1</t>
  </si>
  <si>
    <t>SYS-10-1172-01O1</t>
  </si>
  <si>
    <t>SYS-10-1102-01O1</t>
  </si>
  <si>
    <t>SYS-10-1111-01O1</t>
  </si>
  <si>
    <t>SYS-10-1280-01O1</t>
  </si>
  <si>
    <t>SYS-10-1212-01O1</t>
  </si>
  <si>
    <t>SYS-10-1210-01O1</t>
  </si>
  <si>
    <t>SYS-10-2110-01O1</t>
  </si>
  <si>
    <t>SYS-10-1260-01O1</t>
  </si>
  <si>
    <t>SYS-10-1120-01O1</t>
  </si>
  <si>
    <t>SYS-10-1220-01O1</t>
  </si>
  <si>
    <t>SYS-10-1112-01O1</t>
  </si>
  <si>
    <t>SYS-10-1110-01S1</t>
  </si>
  <si>
    <t>SYS-10-1171-01O1</t>
  </si>
  <si>
    <t>SYS-10-1211-01O1</t>
  </si>
  <si>
    <t>SYS-10-1320-01O1</t>
  </si>
  <si>
    <t>SYS-10-1182-01O1</t>
  </si>
  <si>
    <t>SYS-10-1222-01O1</t>
  </si>
  <si>
    <t>SYS-10-1242-01O1</t>
  </si>
  <si>
    <t>SYS-10-1240-01O1</t>
  </si>
  <si>
    <t>SYS-10-1161-01O1</t>
  </si>
  <si>
    <t>SYS-10-1122-01O1</t>
  </si>
  <si>
    <t>SYS-10-1142-01O1</t>
  </si>
  <si>
    <t>SYS-10-1140-01O1</t>
  </si>
  <si>
    <t>SYS-10-1111-01S1</t>
  </si>
  <si>
    <t>SYS-10-2210-01O1</t>
  </si>
  <si>
    <t>SYS-10-1141-01O1</t>
  </si>
  <si>
    <t>SYS-10-1261-01O1</t>
  </si>
  <si>
    <t>SYS-10-1201-01O1</t>
  </si>
  <si>
    <t>SYS-10-2242-01O1</t>
  </si>
  <si>
    <t>SYS-10-2112-01O1</t>
  </si>
  <si>
    <t>SYS-10-2102-01O1</t>
  </si>
  <si>
    <t>SYS-10-1280-01S1</t>
  </si>
  <si>
    <t>SYS-10-1121-01O1</t>
  </si>
  <si>
    <t>SYS-10-1240-01S1</t>
  </si>
  <si>
    <t>SYS-10-1110-01S4</t>
  </si>
  <si>
    <t>SYS-10-2142-01O1</t>
  </si>
  <si>
    <t>SYS-10-1221-01O1</t>
  </si>
  <si>
    <t>SYS-10-1110-01S2</t>
  </si>
  <si>
    <t>SYS-10-1230-01O1</t>
  </si>
  <si>
    <t>SYS-10-1130-01O1</t>
  </si>
  <si>
    <t>SYS-10-1200-01S1</t>
  </si>
  <si>
    <t>SYS-10-1110-11O1</t>
  </si>
  <si>
    <t>SYS-10-1232-01O1</t>
  </si>
  <si>
    <t>SYS-10-2222-01O1</t>
  </si>
  <si>
    <t>SYS-10-2130-01O1</t>
  </si>
  <si>
    <t>SYS-10-1170-01S5</t>
  </si>
  <si>
    <t>SYS-10-1150-01O1</t>
  </si>
  <si>
    <t>SYS-10-1250-01O1</t>
  </si>
  <si>
    <t>SYS-10-1132-01O1</t>
  </si>
  <si>
    <t>SYS-10-1220-01S1</t>
  </si>
  <si>
    <t>SYS-10-1210-11O1</t>
  </si>
  <si>
    <t>SYS-10-1130-01S1</t>
  </si>
  <si>
    <t>SYS-10-1131-01O1</t>
  </si>
  <si>
    <t>SYS-10-1330-01O1</t>
  </si>
  <si>
    <t>SYS-10-1230-01S1</t>
  </si>
  <si>
    <t>SYS-10-2230-01O1</t>
  </si>
  <si>
    <t>SYS-10-2110-01S1</t>
  </si>
  <si>
    <t>SYS-10-1110-01S6</t>
  </si>
  <si>
    <t>SYS-10-1221-01S1</t>
  </si>
  <si>
    <t>SYS-10-2122-01O1</t>
  </si>
  <si>
    <t>SYS-10-1212-01S1</t>
  </si>
  <si>
    <t>SYS-10-2210-01S1</t>
  </si>
  <si>
    <t>SYS-10-1222-01S1</t>
  </si>
  <si>
    <t>SYS-10-2332-01O1</t>
  </si>
  <si>
    <t>SYS-10-1310-01S1</t>
  </si>
  <si>
    <t>SYS-10-1250-01S1</t>
  </si>
  <si>
    <t>SYS-10-1232-01S1</t>
  </si>
  <si>
    <t>SYS-10-2141-01O1</t>
  </si>
  <si>
    <t>SYS-10-1100-01O2</t>
  </si>
  <si>
    <t>SYS-10-1110-01O2</t>
  </si>
  <si>
    <t>SYS-10-1111-01O2</t>
  </si>
  <si>
    <t>SYS-10-1120-01O2</t>
  </si>
  <si>
    <t>SYS-10-1130-01O2</t>
  </si>
  <si>
    <t>SYS-10-1200-01O2</t>
  </si>
  <si>
    <t>SYS-10-1210-01O2</t>
  </si>
  <si>
    <t>SYS-10-1180-01O2</t>
  </si>
  <si>
    <t>SYS-10-1320-01S6</t>
  </si>
  <si>
    <t>SYS-10-1240-01O2</t>
  </si>
  <si>
    <t>SYS-10-1140-01O2</t>
  </si>
  <si>
    <t>SYS-10-1220-01O2</t>
  </si>
  <si>
    <t>SYS-10-2210-01O2</t>
  </si>
  <si>
    <t>SYS-10-1112-01O2</t>
  </si>
  <si>
    <t>SYS-10-2140-01O1</t>
  </si>
  <si>
    <t>SYS-10-1161-01O2</t>
  </si>
  <si>
    <t>SYS-10-1211-01O2</t>
  </si>
  <si>
    <t>SYS-10-1101-01O2</t>
  </si>
  <si>
    <t>SYS-10-2110-01O2</t>
  </si>
  <si>
    <t>SYS-10-2240-01O1</t>
  </si>
  <si>
    <t>SYS-10-1102-01O2</t>
  </si>
  <si>
    <t>SYS-10-1170-01O2</t>
  </si>
  <si>
    <t>SYS-10-1112-01S1</t>
  </si>
  <si>
    <t>SYS-10-1181-01S1</t>
  </si>
  <si>
    <t>SYS-10-1181-01O1</t>
  </si>
  <si>
    <t>SYS-10-1160-01O2</t>
  </si>
  <si>
    <t>SYS-10-1180-01S1</t>
  </si>
  <si>
    <t>SYS-10-2111-01O1</t>
  </si>
  <si>
    <t>SYS-10-1182-01O2</t>
  </si>
  <si>
    <t>SYS-10-1270-01S4</t>
  </si>
  <si>
    <t>SYS-10-2130-01O2</t>
  </si>
  <si>
    <t>SYS-10-1140-01S1</t>
  </si>
  <si>
    <t>SYS-10-1202-01O2</t>
  </si>
  <si>
    <t>SYS-10-1162-01O1</t>
  </si>
  <si>
    <t>SYS-10-2170-01O2</t>
  </si>
  <si>
    <t>SYS-10-1150-01O2</t>
  </si>
  <si>
    <t>SYS-10-1140-11O1</t>
  </si>
  <si>
    <t>SYS-10-1172-01O2</t>
  </si>
  <si>
    <t>SYS-10-1122-01O2</t>
  </si>
  <si>
    <t>SYS-10-2280-01O1</t>
  </si>
  <si>
    <t>SYS-10-2280-01O2</t>
  </si>
  <si>
    <t>SYS-10-1230-01O2</t>
  </si>
  <si>
    <t>SYS-10-1230-11O1</t>
  </si>
  <si>
    <t>SYS-10-1100-01S1</t>
  </si>
  <si>
    <t>SYS-10-2112-01O2</t>
  </si>
  <si>
    <t>SYS-10-1270-01O2</t>
  </si>
  <si>
    <t>SYS-10-1232-01O2</t>
  </si>
  <si>
    <t>SYS-10-1220-01S2</t>
  </si>
  <si>
    <t>SYS-10-1121-01O2</t>
  </si>
  <si>
    <t>SYS-10-2100-01O1</t>
  </si>
  <si>
    <t>SYS-10-1281-01O1</t>
  </si>
  <si>
    <t>SYS-20-1111-1100</t>
  </si>
  <si>
    <t>SYS-20-1111-11R2</t>
  </si>
  <si>
    <t>SYS-20-1111-11R3</t>
  </si>
  <si>
    <t>SYS-20-1111-11R1</t>
  </si>
  <si>
    <t>SYS-20-1111-11O3</t>
  </si>
  <si>
    <t>SYS-20-1111-11O2</t>
  </si>
  <si>
    <t>SYS-20-1111-11O1</t>
  </si>
  <si>
    <t>SYS-40-341-010-160</t>
  </si>
  <si>
    <t>SYS-40-011-010-121</t>
  </si>
  <si>
    <t>SYS-40-340-010-161</t>
  </si>
  <si>
    <t>SYS-40-011-010-161</t>
  </si>
  <si>
    <t>SYS-40-010-010-161</t>
  </si>
  <si>
    <t>SYS-40-011-010-160</t>
  </si>
  <si>
    <t>SYS-40-010-010-121</t>
  </si>
  <si>
    <t>SYS-40-340-010-121</t>
  </si>
  <si>
    <t>SYS-40-050-010-160</t>
  </si>
  <si>
    <t>SYS-40-340-010-160</t>
  </si>
  <si>
    <t>SYS-40-010-010-160</t>
  </si>
  <si>
    <t>SYS-40-050-010-121</t>
  </si>
  <si>
    <t>SYS-40-011-010-122</t>
  </si>
  <si>
    <t>SYS-40-010-010-122</t>
  </si>
  <si>
    <t>SYS-40-340-010-122</t>
  </si>
  <si>
    <t>SYS-40-250-110-162</t>
  </si>
  <si>
    <t>SYS-40-020-010-162</t>
  </si>
  <si>
    <t>SYS-40-150-010-162</t>
  </si>
  <si>
    <t>SYS-40-130-010-162</t>
  </si>
  <si>
    <t>SYS-40-011-010-162</t>
  </si>
  <si>
    <t>SYS-40-010-010-162</t>
  </si>
  <si>
    <t>SYS-40-341-010-161</t>
  </si>
  <si>
    <t>SYS-40-340-010-162</t>
  </si>
  <si>
    <t>SYS-40-050-010-161</t>
  </si>
  <si>
    <t>SYS-40-250-110-122</t>
  </si>
  <si>
    <t>SYS-40-020-010-122</t>
  </si>
  <si>
    <t>SYS-40-150-010-122</t>
  </si>
  <si>
    <t>SYS-40-130-010-122</t>
  </si>
  <si>
    <t>SYS-40-011-010-120</t>
  </si>
  <si>
    <t>SYS-40-010-010-120</t>
  </si>
  <si>
    <t>SYS-40-341-010-120</t>
  </si>
  <si>
    <t>SYS-40-340-010-120</t>
  </si>
  <si>
    <t>SYS-40-050-010-120</t>
  </si>
  <si>
    <t>250 °F maximum</t>
  </si>
  <si>
    <t>21 = 2-6" nominal pipe diameter, SS mounting bracket
22 = 8-24" nominal pipe diameter, SS mounting bracket</t>
  </si>
  <si>
    <t>F-2601-110-0000</t>
  </si>
  <si>
    <t>F-2601-310-0000</t>
  </si>
  <si>
    <t>F-2601-120-0000</t>
  </si>
  <si>
    <t>F-2601-320-0000</t>
  </si>
  <si>
    <t>F-2601-111-0000</t>
  </si>
  <si>
    <t>F-2601-113-1100</t>
  </si>
  <si>
    <t>F-2601-119-0000</t>
  </si>
  <si>
    <t>F-2601-110-1101</t>
  </si>
  <si>
    <t>F-2601-010-0000</t>
  </si>
  <si>
    <t>F-2601-019-0000</t>
  </si>
  <si>
    <t>F-2601-120-2000</t>
  </si>
  <si>
    <t>F-2601-110-1200</t>
  </si>
  <si>
    <t>F-2601-110-2200</t>
  </si>
  <si>
    <t>F-2601-110-1201</t>
  </si>
  <si>
    <t>F-2601-310-1401</t>
  </si>
  <si>
    <t>F-2601-110-1000</t>
  </si>
  <si>
    <t>F-2601-120-1201</t>
  </si>
  <si>
    <t>F-2601-310-1000</t>
  </si>
  <si>
    <t>F-2601-110-2202</t>
  </si>
  <si>
    <t>F-2601-322-1000</t>
  </si>
  <si>
    <t>F-2601-113-1201</t>
  </si>
  <si>
    <t>F-2602-110-0000</t>
  </si>
  <si>
    <t>F-2602-310-0000</t>
  </si>
  <si>
    <t>F-2602-120-0000</t>
  </si>
  <si>
    <t>F-2602-320-0000</t>
  </si>
  <si>
    <t>F-2602-112-0000</t>
  </si>
  <si>
    <t>F-2602-113-0000</t>
  </si>
  <si>
    <t>F-2602-313-0000</t>
  </si>
  <si>
    <t>F-2602-110-1100</t>
  </si>
  <si>
    <t>F-2602-113-1100</t>
  </si>
  <si>
    <t>F-2602-110-0001</t>
  </si>
  <si>
    <t>F-2602-119-0000</t>
  </si>
  <si>
    <t>F-2602-129-0000</t>
  </si>
  <si>
    <t>F-2602-310-0001</t>
  </si>
  <si>
    <t>F-2602-110-1101</t>
  </si>
  <si>
    <t>F-2602-113-1101</t>
  </si>
  <si>
    <t>F-2602-010-0000</t>
  </si>
  <si>
    <t>F-2602-013-0000</t>
  </si>
  <si>
    <t>F-2602-010-1100</t>
  </si>
  <si>
    <t>F-2602-019-0000</t>
  </si>
  <si>
    <t>F-2602-110-2000</t>
  </si>
  <si>
    <t>F-2602-120-2000</t>
  </si>
  <si>
    <t>F-2602-110-1200</t>
  </si>
  <si>
    <t>F-2602-310-1000</t>
  </si>
  <si>
    <t>F-2602-310-1200</t>
  </si>
  <si>
    <t>F-2602-120-1200</t>
  </si>
  <si>
    <t>F-2602-120-1201</t>
  </si>
  <si>
    <t>F-2602-113-1300</t>
  </si>
  <si>
    <t>F-2602-110-1401</t>
  </si>
  <si>
    <t>F-2602-333-1201</t>
  </si>
  <si>
    <t>F-2602-320-1200</t>
  </si>
  <si>
    <t>F-2602-113-1200</t>
  </si>
  <si>
    <t>F-2602-310-1401</t>
  </si>
  <si>
    <t>F-2602-323-1400</t>
  </si>
  <si>
    <t>F-2602-120-2200</t>
  </si>
  <si>
    <t>F-2602-110-1000</t>
  </si>
  <si>
    <t>F-2602-314-0200</t>
  </si>
  <si>
    <t>F-2602-110-1301</t>
  </si>
  <si>
    <t>F-2602-324-0000</t>
  </si>
  <si>
    <t>F-2602-120-1000</t>
  </si>
  <si>
    <t>F-2602-111-1000</t>
  </si>
  <si>
    <t>F-2602-110-1201</t>
  </si>
  <si>
    <t>F-2602-110-1001</t>
  </si>
  <si>
    <t>F-2602-123-0002</t>
  </si>
  <si>
    <t>F-2602-110-2202</t>
  </si>
  <si>
    <t>F-2602-110-1202</t>
  </si>
  <si>
    <t>F-2602-323-1000</t>
  </si>
  <si>
    <t>F-2602-329-1200</t>
  </si>
  <si>
    <t>F-2602-113-1201</t>
  </si>
  <si>
    <t>F-2602-113-1001</t>
  </si>
  <si>
    <t>F-2602-113-1400</t>
  </si>
  <si>
    <t>F-2602-123-1200</t>
  </si>
  <si>
    <t>F-2602-111-1400</t>
  </si>
  <si>
    <t>F-2602-119-1200</t>
  </si>
  <si>
    <t>F-2602-110-1402</t>
  </si>
  <si>
    <t>F-2602-320-1201</t>
  </si>
  <si>
    <t>F-2603-110-0000</t>
  </si>
  <si>
    <t>F-2603-310-0000</t>
  </si>
  <si>
    <t>F-2603-120-0000</t>
  </si>
  <si>
    <t>F-2603-320-0000</t>
  </si>
  <si>
    <t>F-2603-111-0000</t>
  </si>
  <si>
    <t>F-2603-112-0000</t>
  </si>
  <si>
    <t>F-2603-113-0000</t>
  </si>
  <si>
    <t>F-2603-121-0000</t>
  </si>
  <si>
    <t>F-2603-122-0000</t>
  </si>
  <si>
    <t>F-2603-322-0000</t>
  </si>
  <si>
    <t>F-2603-123-0000</t>
  </si>
  <si>
    <t>F-2603-110-1100</t>
  </si>
  <si>
    <t>F-2603-310-1100</t>
  </si>
  <si>
    <t>F-2603-113-1100</t>
  </si>
  <si>
    <t>F-2603-123-1100</t>
  </si>
  <si>
    <t>F-2603-110-0001</t>
  </si>
  <si>
    <t>F-2603-119-0000</t>
  </si>
  <si>
    <t>F-2603-319-0000</t>
  </si>
  <si>
    <t>F-2603-129-0000</t>
  </si>
  <si>
    <t>F-2603-329-0000</t>
  </si>
  <si>
    <t>F-2603-310-0001</t>
  </si>
  <si>
    <t>F-2603-110-1101</t>
  </si>
  <si>
    <t>F-2603-310-1101</t>
  </si>
  <si>
    <t>F-2603-120-1101</t>
  </si>
  <si>
    <t>F-2603-010-0000</t>
  </si>
  <si>
    <t>F-2603-020-0000</t>
  </si>
  <si>
    <t>F-2603-013-0000</t>
  </si>
  <si>
    <t>F-2603-120-2000</t>
  </si>
  <si>
    <t>F-2603-310-1000</t>
  </si>
  <si>
    <t>F-2603-320-1200</t>
  </si>
  <si>
    <t>F-2603-110-1200</t>
  </si>
  <si>
    <t>F-2603-310-1200</t>
  </si>
  <si>
    <t>F-2603-110-1201</t>
  </si>
  <si>
    <t>F-2603-110-1301</t>
  </si>
  <si>
    <t>F-2603-333-1201</t>
  </si>
  <si>
    <t>F-2603-110-1000</t>
  </si>
  <si>
    <t>F-2603-111-1301</t>
  </si>
  <si>
    <t>F-2603-110-1410</t>
  </si>
  <si>
    <t>F-2603-110-1400</t>
  </si>
  <si>
    <t>F-2603-110-2100</t>
  </si>
  <si>
    <t>F-2603-112-1300</t>
  </si>
  <si>
    <t>F-2603-314-1200</t>
  </si>
  <si>
    <t>F-2603-319-1200</t>
  </si>
  <si>
    <t>F-2603-120-1200</t>
  </si>
  <si>
    <t>F-2603-313-1301</t>
  </si>
  <si>
    <t>F-2603-310-0002</t>
  </si>
  <si>
    <t>F-2603-313-1401</t>
  </si>
  <si>
    <t>F-2603-130-0000</t>
  </si>
  <si>
    <t>F-2603-123-1201</t>
  </si>
  <si>
    <t>F-2603-110-1202</t>
  </si>
  <si>
    <t>F-2603-120-2200</t>
  </si>
  <si>
    <t>F-2603-122-1200</t>
  </si>
  <si>
    <t>F-2603-310-1401</t>
  </si>
  <si>
    <t>F-2603-323-1400</t>
  </si>
  <si>
    <t>F-2603-330-2201</t>
  </si>
  <si>
    <t>F-2603-120-1201</t>
  </si>
  <si>
    <t>F-2603-323-1202</t>
  </si>
  <si>
    <t>F-2603-110-2201</t>
  </si>
  <si>
    <t>F-2603-113-1400</t>
  </si>
  <si>
    <t>F-2604-110-0000</t>
  </si>
  <si>
    <t>F-2604-310-0000</t>
  </si>
  <si>
    <t>F-2604-120-0000</t>
  </si>
  <si>
    <t>F-2604-320-0000</t>
  </si>
  <si>
    <t>F-2604-111-0000</t>
  </si>
  <si>
    <t>F-2604-112-0000</t>
  </si>
  <si>
    <t>F-2604-113-0000</t>
  </si>
  <si>
    <t>F-2604-122-0000</t>
  </si>
  <si>
    <t>F-2604-123-0000</t>
  </si>
  <si>
    <t>F-2604-110-1100</t>
  </si>
  <si>
    <t>F-2604-120-1100</t>
  </si>
  <si>
    <t>F-2604-119-0000</t>
  </si>
  <si>
    <t>F-2604-129-0000</t>
  </si>
  <si>
    <t>F-2604-119-1100</t>
  </si>
  <si>
    <t>F-2604-110-0001</t>
  </si>
  <si>
    <t>F-2604-310-0001</t>
  </si>
  <si>
    <t>F-2604-110-1101</t>
  </si>
  <si>
    <t>F-2604-310-1101</t>
  </si>
  <si>
    <t>F-2604-120-1101</t>
  </si>
  <si>
    <t>F-2604-320-1101</t>
  </si>
  <si>
    <t>F-2604-113-1101</t>
  </si>
  <si>
    <t>F-2604-010-0000</t>
  </si>
  <si>
    <t>F-2604-020-0000</t>
  </si>
  <si>
    <t>F-2604-010-1100</t>
  </si>
  <si>
    <t>F-2604-029-0000</t>
  </si>
  <si>
    <t>F-2604-019-1100</t>
  </si>
  <si>
    <t>F-2604-320-2000</t>
  </si>
  <si>
    <t>F-2604-120-1401</t>
  </si>
  <si>
    <t>F-2604-110-1200</t>
  </si>
  <si>
    <t>F-2604-320-1201</t>
  </si>
  <si>
    <t>F-2604-333-1201</t>
  </si>
  <si>
    <t>F-2604-110-1300</t>
  </si>
  <si>
    <t>F-2604-110-1301</t>
  </si>
  <si>
    <t>F-2604-320-1001</t>
  </si>
  <si>
    <t>F-2604-120-1200</t>
  </si>
  <si>
    <t>F-2604-123-1200</t>
  </si>
  <si>
    <t>F-2604-310-1200</t>
  </si>
  <si>
    <t>F-2604-113-1001</t>
  </si>
  <si>
    <t>F-2604-110-1000</t>
  </si>
  <si>
    <t>F-2604-320-1200</t>
  </si>
  <si>
    <t>F-2604-324-0000</t>
  </si>
  <si>
    <t>F-2604-319-1200</t>
  </si>
  <si>
    <t>F-2604-310-1400</t>
  </si>
  <si>
    <t>F-2604-120-2101</t>
  </si>
  <si>
    <t>F-2604-323-1200</t>
  </si>
  <si>
    <t>F-2604-110-2202</t>
  </si>
  <si>
    <t>F-2604-020-0010</t>
  </si>
  <si>
    <t>F-2604-319-1000</t>
  </si>
  <si>
    <t>F-2604-314-1100</t>
  </si>
  <si>
    <t>F-2604-110-2201</t>
  </si>
  <si>
    <t>F-2604-110-1201</t>
  </si>
  <si>
    <t>F-2604-110-2100</t>
  </si>
  <si>
    <t>F-2604-120-2200</t>
  </si>
  <si>
    <t>F-2604-110-1202</t>
  </si>
  <si>
    <t>F-2604-113-1000</t>
  </si>
  <si>
    <t>F-2604-113-1400</t>
  </si>
  <si>
    <t>F-2605-110-0000</t>
  </si>
  <si>
    <t>F-2605-113-1100</t>
  </si>
  <si>
    <t>F-2605-310-1401</t>
  </si>
  <si>
    <t>F-2605-120-2200</t>
  </si>
  <si>
    <t>F-2606-110-0000</t>
  </si>
  <si>
    <t>F-2606-310-0000</t>
  </si>
  <si>
    <t>F-2606-120-0000</t>
  </si>
  <si>
    <t>F-2606-320-0000</t>
  </si>
  <si>
    <t>F-2606-123-0000</t>
  </si>
  <si>
    <t>F-2606-323-0000</t>
  </si>
  <si>
    <t>F-2606-110-1100</t>
  </si>
  <si>
    <t>F-2606-310-1100</t>
  </si>
  <si>
    <t>F-2606-320-1100</t>
  </si>
  <si>
    <t>F-2606-113-1100</t>
  </si>
  <si>
    <t>F-2606-119-0000</t>
  </si>
  <si>
    <t>F-2606-319-0000</t>
  </si>
  <si>
    <t>F-2606-129-0000</t>
  </si>
  <si>
    <t>F-2606-313-0001</t>
  </si>
  <si>
    <t>F-2606-310-1101</t>
  </si>
  <si>
    <t>F-2606-120-1101</t>
  </si>
  <si>
    <t>F-2606-120-1200</t>
  </si>
  <si>
    <t>F-2606-110-1200</t>
  </si>
  <si>
    <t>F-2606-110-1201</t>
  </si>
  <si>
    <t>F-2606-320-1201</t>
  </si>
  <si>
    <t>F-2606-333-1201</t>
  </si>
  <si>
    <t>F-2606-112-1300</t>
  </si>
  <si>
    <t>F-2606-110-1000</t>
  </si>
  <si>
    <t>F-2606-310-1201</t>
  </si>
  <si>
    <t>F-2606-110-2202</t>
  </si>
  <si>
    <t>F-2606-310-1302</t>
  </si>
  <si>
    <t>F-2606-120-2200</t>
  </si>
  <si>
    <t>F-2606-323-1202</t>
  </si>
  <si>
    <t>F-2606-110-1202</t>
  </si>
  <si>
    <t>F-2606-310-1200</t>
  </si>
  <si>
    <t>F-2606-113-1400</t>
  </si>
  <si>
    <t>F-2606-110-1402</t>
  </si>
  <si>
    <t>F-2608-110-0000</t>
  </si>
  <si>
    <t>F-2608-310-0000</t>
  </si>
  <si>
    <t>F-2608-120-0000</t>
  </si>
  <si>
    <t>F-2608-113-0000</t>
  </si>
  <si>
    <t>F-2608-123-0000</t>
  </si>
  <si>
    <t>F-2608-323-0000</t>
  </si>
  <si>
    <t>F-2608-129-0000</t>
  </si>
  <si>
    <t>F-2608-310-1101</t>
  </si>
  <si>
    <t>F-2608-120-2000</t>
  </si>
  <si>
    <t>F-2608-320-2000</t>
  </si>
  <si>
    <t>F-2608-333-1201</t>
  </si>
  <si>
    <t>F-2608-323-1401</t>
  </si>
  <si>
    <t>F-2608-323-1200</t>
  </si>
  <si>
    <t>F-2608-110-2202</t>
  </si>
  <si>
    <t>F-2608-110-2200</t>
  </si>
  <si>
    <t>F-2608-110-1201</t>
  </si>
  <si>
    <t>F-2608-120-1200</t>
  </si>
  <si>
    <t xml:space="preserve">F-2608-110-1200 </t>
  </si>
  <si>
    <t>F-2608-324-1101</t>
  </si>
  <si>
    <t>F-2608-113-1400</t>
  </si>
  <si>
    <t>F-2608-130-0000</t>
  </si>
  <si>
    <t>F-2615-110-0000</t>
  </si>
  <si>
    <t>F-2615-310-0000</t>
  </si>
  <si>
    <t>F-2615-113-0000</t>
  </si>
  <si>
    <t>F-2615-110-1100</t>
  </si>
  <si>
    <t>F-2615-113-1100</t>
  </si>
  <si>
    <t>F-2615-110-0001</t>
  </si>
  <si>
    <t>F-2615-119-0000</t>
  </si>
  <si>
    <t>F-2615-129-0000</t>
  </si>
  <si>
    <t>F-2615-319-1100</t>
  </si>
  <si>
    <t>F-2615-110-1101</t>
  </si>
  <si>
    <t>F-2615-310-1101</t>
  </si>
  <si>
    <t>F-2615-011-1100</t>
  </si>
  <si>
    <t>F-2615-310-2000</t>
  </si>
  <si>
    <t>F-2615-320-2000</t>
  </si>
  <si>
    <t>F-2615-314-0000</t>
  </si>
  <si>
    <t>F-2615-110-1200</t>
  </si>
  <si>
    <t>F-2615-110-1201</t>
  </si>
  <si>
    <t>F-2615-333-1201</t>
  </si>
  <si>
    <t>F-2615-320-1200</t>
  </si>
  <si>
    <t>F-2615-310-1401</t>
  </si>
  <si>
    <t>F-2615-120-1200</t>
  </si>
  <si>
    <t>F-2615-110-1000</t>
  </si>
  <si>
    <t>F-2615-110-1301</t>
  </si>
  <si>
    <t>F-2615-120-1201</t>
  </si>
  <si>
    <t>F-2615-120-1000</t>
  </si>
  <si>
    <t>F-2615-110-2202</t>
  </si>
  <si>
    <t>F-2615-130-2201</t>
  </si>
  <si>
    <t>F-2615-113-1201</t>
  </si>
  <si>
    <t>F-2615-323-1202</t>
  </si>
  <si>
    <t>F-2615-120-1400</t>
  </si>
  <si>
    <t>F-2615-311-1000</t>
  </si>
  <si>
    <t>F-2615-310-1200</t>
  </si>
  <si>
    <t>F-2615-323-1200</t>
  </si>
  <si>
    <t>F-2615-110-1202</t>
  </si>
  <si>
    <t>F-2615-113-1400</t>
  </si>
  <si>
    <t>F-2634-110-0000</t>
  </si>
  <si>
    <t>F-2634-113-1100</t>
  </si>
  <si>
    <t>F-2634-123-1100</t>
  </si>
  <si>
    <t>F-2634-110-1101</t>
  </si>
  <si>
    <t>F-2634-110-1200</t>
  </si>
  <si>
    <t>F-2634-323-1202</t>
  </si>
  <si>
    <t>F-2700-510-0000</t>
  </si>
  <si>
    <t>F-2700-410-1201</t>
  </si>
  <si>
    <t>F-2700-519-0000</t>
  </si>
  <si>
    <t>F-2700-422-1400</t>
  </si>
  <si>
    <t>F-2700-524-1300</t>
  </si>
  <si>
    <t>F-2700-410-0000</t>
  </si>
  <si>
    <t>F-2700-410-2200</t>
  </si>
  <si>
    <t>F-2700-410-1301</t>
  </si>
  <si>
    <t>F-2700-420-0000</t>
  </si>
  <si>
    <t>F-2700-410-1200</t>
  </si>
  <si>
    <t>F-2700-524-1410</t>
  </si>
  <si>
    <t>F-2700-412-1000</t>
  </si>
  <si>
    <t>F-2700-513-1000</t>
  </si>
  <si>
    <t>F-2700-523-0010</t>
  </si>
  <si>
    <t>F-2700-413-0000</t>
  </si>
  <si>
    <t>F-2700-410-1100</t>
  </si>
  <si>
    <t>F-2700-410-2201</t>
  </si>
  <si>
    <t>F-2700-420-1000</t>
  </si>
  <si>
    <t>F-2700-410-1101</t>
  </si>
  <si>
    <t>F-2700-421-1200</t>
  </si>
  <si>
    <t>F-2700-410-2202</t>
  </si>
  <si>
    <t>F-2700-523-1200</t>
  </si>
  <si>
    <t>F-2700-440-1201</t>
  </si>
  <si>
    <t>F-2700-413-1200</t>
  </si>
  <si>
    <t>F-2700-529-1200</t>
  </si>
  <si>
    <t>F-2700-413-1201</t>
  </si>
  <si>
    <t>F-2700-524-0010</t>
  </si>
  <si>
    <t>F-2700-523-1401</t>
  </si>
  <si>
    <t>F-2700-423-2200</t>
  </si>
  <si>
    <t>F-2700-520-1200</t>
  </si>
  <si>
    <t>F-2700-514-0000</t>
  </si>
  <si>
    <t>F-2700-520-1400</t>
  </si>
  <si>
    <t>F-2700-520-2200</t>
  </si>
  <si>
    <t>F-2700-520-1101</t>
  </si>
  <si>
    <t>F-2700-520-1401</t>
  </si>
  <si>
    <t>In-line vortex flow meter w/ 1" wafer conn., integral t-mitter, and temp. comp. Loop powered 4-20mA &amp; scaled pulse output. 500F.</t>
  </si>
  <si>
    <t>In-line vortex flow meter w/ 1" wafer conn., integral t-mitter, &amp; no comp., volumetric flow only. Loop powered 4-20mA &amp; scaled pulse output. 500F.</t>
  </si>
  <si>
    <t>In-line vortex flow meter w/ 1" Class 150 flange conn., integral t-mitter, and temp. comp. Loop powered 4-20mA &amp; scaled pulse output. 500F.</t>
  </si>
  <si>
    <t>In-line vortex flow meter w/ 1" Class 150 flange conn., integral t-mitter, and temp. comp. 24 VDC power w/ powered 4-20mA &amp; scaled pulse output. 500F.</t>
  </si>
  <si>
    <t>In-line vortex flow meter w/ 1" Class 150 flange conn., integral t-mitter, and temp. comp. 24 VDC power w/ 4-20mA, scaled pulse, alarm contact &amp; MOD. 500F. Gross energy output.</t>
  </si>
  <si>
    <t>In-line vortex flow meter w/ 1" Class 150 flange conn., integral t-mitter, and temp. comp. 24 VDC power w/ (1) 4-20mA, (1) scaled pulse, (1) alarm &amp; BAC. 500F.</t>
  </si>
  <si>
    <t>In-line vortex flow meter w/ 1" Class 150 flange conn., integral t-mitter, and temp. comp. 24 VDC power w/ (1) 4-20mA, (1) scaled pulse, (1) alarm &amp; BAC. 500F. Gross energy output.</t>
  </si>
  <si>
    <t>In-line vortex flow meter w/ 1" Class 150 flange conn., integral t-mitter, temp. &amp; pres. comp., 30 psia. Loop powered 4-20mA &amp; scaled pulse output. 500F.</t>
  </si>
  <si>
    <t>In-line vortex flow meter w/ 1" Class 150 flange conn., integral t-mitter, temp. &amp; pres. comp., 300 psia. 24 VDC power w/ 4-20mA, scaled pulse, alarm contact &amp; MOD. 500F.</t>
  </si>
  <si>
    <t>In-line vortex flow meter w/ 1" Class 150 flange conn., integral t-mitter, temp. &amp; pres. comp., 300 psia. 24 VDC power w/ (1) 4-20mA, (1) scaled pulse, (1) alarm &amp; BAC. 500F. Gross energy output.</t>
  </si>
  <si>
    <t>In-line vortex flow meter w/ 1" Class 150 flange conn., integral t-mitter, &amp; no comp., volumetric flow only. Loop powered 4-20mA &amp; scaled pulse output. 500F.</t>
  </si>
  <si>
    <t>In-line vortex flow meter w/ 1" Class 150 flange conn., remote t-mitter w/ 50' of cable, and temp. comp. Loop powered 4-20mA &amp; scaled pulse output. 500F.</t>
  </si>
  <si>
    <t>In-line vortex flow meter w/ 1" Class 150 flange conn., remote t-mitter w/ 50' of cable, and temp. comp. 24 VDC power w/ (1) 4-20mA, (1) scaled pulse, (1) alarm &amp; BAC. 500F. Gross energy output.</t>
  </si>
  <si>
    <t>In-line vortex flow meter w/ 1" Class 300 flange, integral t-mitter, and temp. comp. Loop powered 4-20mA &amp; scaled pulse output. 500F.</t>
  </si>
  <si>
    <t>In-line vortex flow meter w/ 1" Class 300 flange, integral t-mitter, and temp. comp. 24 VDC power w/ powered 4-20mA &amp; scaled pulse output. 500F.</t>
  </si>
  <si>
    <t>In-line vortex flow meter w/ 1" Class 300 flange, integral t-mitter, and temp. comp. 24 VDC power w/ (3) 4-20mA, (1) scaled pulse, (3) alarm &amp; BAC. 500F. Gross energy output.</t>
  </si>
  <si>
    <t>In-line vortex flow meter w/ 1" Class 300 flange, remote t-mitter w/ 50' of cable, and temp. comp. Loop powered 4-20mA &amp; scaled pulse output. 500F.</t>
  </si>
  <si>
    <t>In-line vortex flow meter w/ 1" Class 300 flange, remote t-mitter w/ 50' of cable, temp. &amp; pres. comp., 100 psia. 24 VDC power w/ powered 4-20mA &amp; scaled pulse output. 500F.</t>
  </si>
  <si>
    <t>In-line vortex flow meter w/ 2" wafer, integral t-mitter, and temp. comp. Loop powered 4-20mA &amp; scaled pulse output. 500F.</t>
  </si>
  <si>
    <t>In-line vortex flow meter w/ 2" wafer, integral t-mitter, and temp. comp. 24 VDC power w/ 4-20mA, scaled pulse, alarm contact &amp; MOD. 500F.</t>
  </si>
  <si>
    <t>In-line vortex flow meter w/ 2" wafer, integral t-mitter, temp. &amp; pres. comp., 300 psia. Loop powered 4-20mA &amp; scaled pulse output. 500F.</t>
  </si>
  <si>
    <t>In-line vortex flow meter w/ 2" wafer, integral t-mitter, &amp; no comp., volumetric flow only. Loop powered 4-20mA &amp; scaled pulse output. 500F.</t>
  </si>
  <si>
    <t>In-line vortex flow meter w/ 2" Class 150 flange, integral t-mitter, and temp. comp. Loop powered 4-20mA &amp; scaled pulse output. 500F.</t>
  </si>
  <si>
    <t>In-line vortex flow meter w/ 2" Class 150 flange, integral t-mitter, and temp. comp. Loop powered 4-20mA &amp; scaled pulse output. 500F. Gross energy output.</t>
  </si>
  <si>
    <t>In-line vortex flow meter w/ 2" Class 150 flange, integral t-mitter, and temp. comp. 24 VDC power w/ powered 4-20mA &amp; scaled pulse output. 500F.</t>
  </si>
  <si>
    <t>In-line vortex flow meter w/ 2" Class 150 flange, integral t-mitter, and temp. comp. 24 VDC power w/ powered 4-20mA &amp; scaled pulse output. 500F. Gross energy output.</t>
  </si>
  <si>
    <t>In-line vortex flow meter w/ 2" Class 150 flange, integral t-mitter, and temp. comp. 24 VDC power w/ 4-20mA, scaled pulse, alarm contact &amp; MOD. 500F.</t>
  </si>
  <si>
    <t>In-line vortex flow meter w/ 2" Class 150 flange, integral t-mitter, and temp. comp. 24 VDC power w/ 4-20mA, scaled pulse, alarm contact &amp; MOD. 500F. Gross energy output.</t>
  </si>
  <si>
    <t>In-line vortex flow meter w/ 2" Class 150 flange, integral t-mitter, and temp. comp. 24 VDC power w/ (1) 4-20mA, (1) scaled pulse, (1) alarm &amp; BAC. 500F.</t>
  </si>
  <si>
    <t>In-line vortex flow meter w/ 2" Class 150 flange, integral t-mitter, and temp. comp. 24 VDC power w/ (1) 4-20mA, (1) scaled pulse, (1) alarm &amp; BAC. 500F. Gross energy output.</t>
  </si>
  <si>
    <t>In-line vortex flow meter w/ 2" Class 150 flange, integral t-mitter, and temp. comp. 24 VDC power w/ (1) 4-20mA, (1) scaled pulse, (1) alarm &amp; BAC. 500F. Net energy output.</t>
  </si>
  <si>
    <t>In-line vortex flow meter w/ 2" Class 150 flange, integral t-mitter, and temp. comp. 24 VDC power w/ (3) 4-20mA, (1) scaled pulse, (3) alarm &amp; MOD. 500F. Gross energy output.</t>
  </si>
  <si>
    <t>In-line vortex flow meter w/ 2" Class 150 flange, integral t-mitter, and temp. comp. 24 VDC power w/ (3) 4-20mA, (1) scaled pulse, (3) alarm &amp; BAC. 500F. Gross energy output.</t>
  </si>
  <si>
    <t>In-line vortex flow meter w/ 2" Class 150 flange, integral t-mitter, and temp. comp. 24 VDC power w/ (3) 4-20mA, (1) scaled pulse, (3) alarm &amp; BAC. 500F. Net energy output.</t>
  </si>
  <si>
    <t>In-line vortex flow meter w/ 2" Class 150 flange, integral t-mitter, temp. &amp; pres. comp., 30 psia. 24 VDC power w/ powered 4-20mA &amp; scaled pulse output. 500F.</t>
  </si>
  <si>
    <t>In-line vortex flow meter w/ 2" Class 150 flange, integral t-mitter, temp. &amp; pres. comp., 30 psia. 24 VDC power w/ (3) 4-20mA, (1) scaled pulse, (3) alarm &amp; BAC. 500F.</t>
  </si>
  <si>
    <t>In-line vortex flow meter w/ 2" Class 150 flange, integral t-mitter, temp. &amp; pres. comp., 100 psia. Loop powered 4-20mA &amp; scaled pulse output. 500F.</t>
  </si>
  <si>
    <t>In-line vortex flow meter w/ 2" Class 150 flange, integral t-mitter, temp. &amp; pres. comp., 300 psia. Loop powered 4-20mA &amp; scaled pulse output. 500F.</t>
  </si>
  <si>
    <t>In-line vortex flow meter w/ 2" Class 150 flange, integral t-mitter, temp. &amp; pres. comp., 300 psia. 24 VDC power w/ powered 4-20mA &amp; scaled pulse output. 500F. Gross energy output.</t>
  </si>
  <si>
    <t>In-line vortex flow meter w/ 2" Class 150 flange, integral t-mitter, temp. &amp; pres. comp., 300 psia. 24 VDC power w/ 4-20mA, scaled pulse, alarm contact &amp; MOD. 500F.</t>
  </si>
  <si>
    <t>In-line vortex flow meter w/ 2" Class 150 flange, integral t-mitter, temp. &amp; pres. comp., 300 psia. 24 VDC power w/ 4-20mA, scaled pulse, alarm contact &amp; MOD. 500F. Gross energy output.</t>
  </si>
  <si>
    <t>In-line vortex flow meter w/ 2" Class 150 flange, integral t-mitter, temp. &amp; pres. comp., 300 psia. 24 VDC power w/ (1) 4-20mA, (1) scaled pulse, (1) alarm &amp; BAC. 500F.</t>
  </si>
  <si>
    <t>In-line vortex flow meter w/ 2" Class 150 flange, integral t-mitter, temp. &amp; pres. comp., 300 psia. 24 VDC power w/ (1) 4-20mA, (1) scaled pulse, (1) alarm &amp; BAC. 500F. Gross energy output.</t>
  </si>
  <si>
    <t>In-line vortex flow meter w/ 2" Class 150 flange, integral t-mitter, temp. &amp; pres. comp., 300 psia. 24 VDC power w/ (3) 4-20mA, (1) scaled pulse, (3) alarm &amp; MOD. 500F.</t>
  </si>
  <si>
    <t>In-line vortex flow meter w/ 2" Class 150 flange, integral t-mitter, temp. &amp; pres. comp., 300 psia. 24 VDC power w/ (3) 4-20mA, (1) scaled pulse, (3) alarm &amp; BAC. 500F.</t>
  </si>
  <si>
    <t>In-line vortex flow meter w/ 2" Class 150 flange, integral t-mitter, &amp; no comp., volumetric flow only. Loop powered 4-20mA &amp; scaled pulse output. 500F.</t>
  </si>
  <si>
    <t>In-line vortex flow meter w/ 2" Class 150 flange, integral t-mitter, &amp; no comp., volumetric flow only. 24 VDC power w/ (1) 4-20mA, (1) scaled pulse, (1) alarm &amp; BAC. 500F.</t>
  </si>
  <si>
    <t>In-line vortex flow meter w/ 2" Class 150 flange, remote t-mitter w/ 50' of cable, and temp. comp. Loop powered 4-20mA &amp; scaled pulse output. 500F.</t>
  </si>
  <si>
    <t>In-line vortex flow meter w/ 2" Class 150 flange, remote t-mitter w/ 50' of cable, and temp. comp. 24 VDC power w/ powered 4-20mA &amp; scaled pulse output. 500F.</t>
  </si>
  <si>
    <t>In-line vortex flow meter w/ 2" Class 150 flange, remote t-mitter w/ 50' of cable, and temp. comp. 24 VDC power w/ (1) 4-20mA, (1) scaled pulse, (1) alarm &amp; BAC. 500F.</t>
  </si>
  <si>
    <t>In-line vortex flow meter w/ 2" Class 150 flange, remote t-mitter w/ 50' of cable, and temp. comp. 24 VDC power w/ (1) 4-20mA, (1) scaled pulse, (1) alarm &amp; BAC. 500F. Gross energy output.</t>
  </si>
  <si>
    <t>In-line vortex flow meter w/ 2" Class 150 flange, remote t-mitter w/ 50' of cable, temp. &amp; pres. comp., 300 psia. Loop powered 4-20mA &amp; scaled pulse output. 500F. Net energy output.</t>
  </si>
  <si>
    <t>In-line vortex flow meter w/ 2" Class 150 flange, remote t-mitter w/ 50' of cable, temp. &amp; pres. comp., 300 psia. 24 VDC power w/ (1) 4-20mA, (1) scaled pulse, (1) alarm &amp; BAC. 500F.</t>
  </si>
  <si>
    <t>In-line vortex flow meter w/ 2" Class 150 flange, remote t-mitter w/ 50' of cable, &amp; no comp., volumetric flow only. Loop powered 4-20mA &amp; scaled pulse output. 500F.</t>
  </si>
  <si>
    <t>In-line vortex flow meter w/ 2" Class 300 flange, integral t-mitter, and temp. comp. Loop powered 4-20mA &amp; scaled pulse output. 500F.</t>
  </si>
  <si>
    <t>In-line vortex flow meter w/ 2" Class 300 flange, integral t-mitter, and temp. comp. Loop powered 4-20mA &amp; scaled pulse output. 500F. Gross energy output.</t>
  </si>
  <si>
    <t>In-line vortex flow meter w/ 2" Class 300 flange, integral t-mitter, and temp. comp. 24 VDC power w/ powered 4-20mA &amp; scaled pulse output. 500F.</t>
  </si>
  <si>
    <t>In-line vortex flow meter w/ 2" Class 300 flange, integral t-mitter, and temp. comp. 24 VDC power w/ (1) 4-20mA, (1) scaled pulse, (1) alarm &amp; BAC. 500F.</t>
  </si>
  <si>
    <t>In-line vortex flow meter w/ 2" Class 300 flange, integral t-mitter, and temp. comp. 24 VDC power w/ (3) 4-20mA, (1) scaled pulse, (3) alarm &amp; BAC. 500F. Gross energy output.</t>
  </si>
  <si>
    <t>In-line vortex flow meter w/ 2" Class 300 flange, integral t-mitter, temp. &amp; pres. comp., 300 psia. Loop powered 4-20mA &amp; scaled pulse output. 500F.</t>
  </si>
  <si>
    <t>In-line vortex flow meter w/ 2" Class 300 flange, integral t-mitter, temp. &amp; pres. comp., 500 psia. Loop (1) 4-20mA, (1) scaled pulse, (1) alarm &amp; BAC. 500F.</t>
  </si>
  <si>
    <t>In-line vortex flow meter w/ 2" Class 300 flange, remote t-mitter w/ 50' of cable, and temp. comp. Loop powered 4-20mA &amp; scaled pulse output. 500F.</t>
  </si>
  <si>
    <t>In-line vortex flow meter w/ 2" Class 300 flange, remote t-mitter w/ 50' of cable, and temp. comp. 24 VDC power w/ (1) 4-20mA, (1) scaled pulse, (1) alarm &amp; BAC. 500F.</t>
  </si>
  <si>
    <t>In-line vortex flow meter w/ 2" Class 300 flange, remote t-mitter w/ 50' of cable, and temp. comp. 24 VDC power w/ (1) 4-20mA, (1) scaled pulse, (1) alarm &amp; BAC. 500F. Gross energy output.</t>
  </si>
  <si>
    <t>In-line vortex flow meter w/ 2" Class 300 flange, remote t-mitter w/ 50' of cable, temp. &amp; pres. comp., 300 psia. 24 VDC power w/ powered 4-20mA &amp; scaled pulse output. 500F.</t>
  </si>
  <si>
    <t>In-line vortex flow meter w/ 2" Class 300 flange, remote t-mitter w/ 50' of cable, temp. &amp; pres. comp., 300 psia. 24 VDC power w/ (3) 4-20mA, (1) scaled pulse, (3) alarm &amp; BAC. 500F.</t>
  </si>
  <si>
    <t>In-line vortex flow meter w/ 2" Class 300 flange, remote t-mitter w/ 50' of cable, temp. &amp; pres. comp., 500 psia. Loop powered 4-20mA &amp; scaled pulse output. 500F.</t>
  </si>
  <si>
    <t>In-line vortex flow meter w/ 2" Class 300 flange, remote t-mitter w/ 50' of cable, &amp; no comp., volumetric flow only. 24 VDC power w/ (1) 4-20mA, (1) scaled pulse, (1) alarm &amp; BAC. 500F.</t>
  </si>
  <si>
    <t>In-line vortex flow meter w/ 2" Class 300 flange, remote t-mitter w/ 100' of cable, temp. &amp; pres. comp., 300 psia. 24 VDC power w/ (1) 4-20mA, (1) scaled pulse, (1) alarm &amp; BAC. 500F. Gross energy output.</t>
  </si>
  <si>
    <t>In-line vortex flow meter w/ 3" wafer, integral t-mitter, and temp. comp. Loop powered 4-20mA &amp; scaled pulse output. 500F.</t>
  </si>
  <si>
    <t>In-line vortex flow meter w/ 3" wafer, integral t-mitter, temp. &amp; pres. comp., 300 psia. Loop powered 4-20mA &amp; scaled pulse output. 500F.</t>
  </si>
  <si>
    <t>In-line vortex flow meter w/ 3" wafer, remote t-mitter w/ 50' of cable, and temp. comp. Loop powered 4-20mA &amp; scaled pulse output. 500F.</t>
  </si>
  <si>
    <t>In-line vortex flow meter w/ 3" Class 150 flange, integral t-mitter, and temp. comp. Loop powered 4-20mA &amp; scaled pulse output. 500F.</t>
  </si>
  <si>
    <t>In-line vortex flow meter w/ 3" Class 150 flange, integral t-mitter, and temp. comp. Loop powered 4-20mA &amp; scaled pulse output. 500F. Gross energy output.</t>
  </si>
  <si>
    <t>In-line vortex flow meter w/ 3" Class 150 flange, integral t-mitter, and temp. comp. 24 VDC power w/ powered 4-20mA &amp; scaled pulse output. 500F.</t>
  </si>
  <si>
    <t>In-line vortex flow meter w/ 3" Class 150 flange, integral t-mitter, and temp. comp. 24 VDC power w/ 4-20mA, scaled pulse, alarm contact &amp; MOD. 500F.</t>
  </si>
  <si>
    <t>In-line vortex flow meter w/ 3" Class 150 flange, integral t-mitter, and temp. comp. 24 VDC power w/ 4-20mA, scaled pulse, alarm contact &amp; MOD. 500F. Gross energy output.</t>
  </si>
  <si>
    <t>In-line vortex flow meter w/ 3" Class 150 flange, integral t-mitter, and temp. comp. 24 VDC power w/ (1) 4-20mA, (1) scaled pulse, (1) alarm &amp; BAC. 500F.</t>
  </si>
  <si>
    <t>In-line vortex flow meter w/ 3" Class 150 flange, integral t-mitter, and temp. comp. 24 VDC power w/ (1) 4-20mA, (1) scaled pulse, (1) alarm &amp; BAC. 500F. Gross energy output.</t>
  </si>
  <si>
    <t>In-line vortex flow meter w/ 3" Class 150 flange, integral t-mitter, and temp. comp. 24 VDC power w/ (1) 4-20mA, (1) scaled pulse, (1) alarm &amp; BAC. 500F. Net energy output.</t>
  </si>
  <si>
    <t>In-line vortex flow meter w/ 3" Class 150 flange, integral t-mitter, and temp. comp. 24 VDC power w/ (3) 4-20mA, (1) scaled pulse, (3) alarm &amp; MOD. 500F. Gross energy output.</t>
  </si>
  <si>
    <t>In-line vortex flow meter w/ 3" Class 150 flange, integral t-mitter, and temp. comp. 24 VDC power w/ (3) 4-20mA, (1) scaled pulse, (3) alarm &amp; BAC. 500F.</t>
  </si>
  <si>
    <t>In-line vortex flow meter w/ 3" Class 150 flange, integral t-mitter, and temp. comp. 24 VDC power w/ (3) 4-20mA, (1) scaled pulse, (3) alarm &amp; BAC. 700F.</t>
  </si>
  <si>
    <t>In-line vortex flow meter w/ 3" Class 150 flange, integral t-mitter, temp. &amp; pres. comp., 30 psia. Loop powered 4-20mA &amp; scaled pulse output. 500F.</t>
  </si>
  <si>
    <t>In-line vortex flow meter w/ 3" Class 150 flange, integral t-mitter, temp. &amp; pres. comp., 30 psia. 24 VDC power w/ (3) 4-20mA, (1) scaled pulse, (3) alarm &amp; MOD. 500F. Gross energy output.</t>
  </si>
  <si>
    <t>In-line vortex flow meter w/ 3" Class 150 flange, integral t-mitter, temp. &amp; pres. comp., 100 psia. Loop powered 4-20mA &amp; scaled pulse output. 500F.</t>
  </si>
  <si>
    <t>In-line vortex flow meter w/ 3" Class 150 flange, integral t-mitter, temp. &amp; pres. comp., 100 psia. 24 VDC power w/ (3) 4-20mA, (1) scaled pulse, (3) alarm &amp; MOD. 500F.</t>
  </si>
  <si>
    <t>In-line vortex flow meter w/ 3" Class 150 flange, integral t-mitter, temp. &amp; pres. comp., 300 psia. Loop powered 4-20mA &amp; scaled pulse output. 500F.</t>
  </si>
  <si>
    <t>In-line vortex flow meter w/ 3" Class 150 flange, integral t-mitter, temp. &amp; pres. comp., 300 psia. 24 VDC power w/ 4-20mA, scaled pulse, alarm contact &amp; MOD. 500F.</t>
  </si>
  <si>
    <t>In-line vortex flow meter w/ 3" Class 150 flange, integral t-mitter, temp. &amp; pres. comp., 300 psia. 24 VDC power w/ (3) 4-20mA, (1) scaled pulse, (3) alarm &amp; BAC. 500F.</t>
  </si>
  <si>
    <t>In-line vortex flow meter w/ 3" Class 150 flange, integral t-mitter, &amp; no comp., volumetric flow only. Loop powered 4-20mA &amp; scaled pulse output. 500F.</t>
  </si>
  <si>
    <t>In-line vortex flow meter w/ 3" Class 150 flange, remote t-mitter w/ 50' of cable, and temp. comp. Loop powered 4-20mA &amp; scaled pulse output. 500F.</t>
  </si>
  <si>
    <t>In-line vortex flow meter w/ 3" Class 150 flange, remote t-mitter w/ 50' of cable, and temp. comp. 24 VDC power w/ 4-20mA, scaled pulse, alarm contact &amp; MOD. 500F. Gross energy output.</t>
  </si>
  <si>
    <t>In-line vortex flow meter w/ 3" Class 150 flange, remote t-mitter w/ 50' of cable, and temp. comp. 24 VDC power w/ (1) 4-20mA, (1) scaled pulse, (1) alarm &amp; BAC. 500F.</t>
  </si>
  <si>
    <t>In-line vortex flow meter w/ 3" Class 150 flange, remote t-mitter w/ 50' of cable, and temp. comp. 24 VDC power w/ (1) 4-20mA, (1) scaled pulse, (1) alarm &amp; BAC. 500F. Gross energy output.</t>
  </si>
  <si>
    <t>In-line vortex flow meter w/ 3" Class 150 flange, remote t-mitter w/ 50' of cable, temp. &amp; pres. comp., 30 psia. Loop powered 4-20mA &amp; scaled pulse output. 500F.</t>
  </si>
  <si>
    <t>In-line vortex flow meter w/ 3" Class 150 flange, remote t-mitter w/ 50' of cable, temp. &amp; pres. comp., 100 psia. Loop powered 4-20mA &amp; scaled pulse output. 500F.</t>
  </si>
  <si>
    <t>In-line vortex flow meter w/ 3" Class 150 flange, remote t-mitter w/ 50' of cable, temp. &amp; pres. comp., 100 psia. 24 VDC power w/ (1) 4-20mA, (1) scaled pulse, (1) alarm &amp; BAC. 500F.</t>
  </si>
  <si>
    <t>In-line vortex flow meter w/ 3" Class 150 flange, remote t-mitter w/ 50' of cable, temp. &amp; pres. comp., 300 psia. Loop powered 4-20mA &amp; scaled pulse output. 500F.</t>
  </si>
  <si>
    <t>In-line vortex flow meter w/ 3" Class 150 flange, remote t-mitter w/ 50' of cable, temp. &amp; pres. comp., 300 psia. 24 VDC power w/ 4-20mA, scaled pulse, alarm contact &amp; MOD. 500F.</t>
  </si>
  <si>
    <t>In-line vortex flow meter w/ 3" Class 150 flange, remote t-mitter w/ 50' of cable, temp. &amp; pres. comp., 300 psia. 24 VDC power w/ (1) 4-20mA, (1) scaled pulse, (1) alarm &amp; BAC. 500F. Gross energy output.</t>
  </si>
  <si>
    <t>In-line vortex flow meter w/ 3" Class 150 flange, remote t-mitter w/ 50' of cable, &amp; no comp., volumetric flow only. Loop powered 4-20mA &amp; scaled pulse output. 500F.</t>
  </si>
  <si>
    <t>In-line vortex flow meter w/ 3" Class 150 flange, remote t-mitter w/ 100' of cable, and temp. comp. Loop powered 4-20mA &amp; scaled pulse output. 500F.</t>
  </si>
  <si>
    <t>In-line vortex flow meter w/ 3" Class 300 flange, integral t-mitter, and temp. comp. Loop powered 4-20mA &amp; scaled pulse output. 500F.</t>
  </si>
  <si>
    <t>In-line vortex flow meter w/ 3" Class 300 flange, integral t-mitter, and temp. comp. Loop powered 4-20mA &amp; scaled pulse output. 500F. Gross energy output.</t>
  </si>
  <si>
    <t>In-line vortex flow meter w/ 3" Class 300 flange, integral t-mitter, and temp. comp. Loop powered 4-20mA &amp; scaled pulse output. 500F. Net energy output.</t>
  </si>
  <si>
    <t>In-line vortex flow meter w/ 3" Class 300 flange, integral t-mitter, and temp. comp. 24 VDC power w/ powered 4-20mA &amp; scaled pulse output. 500F.</t>
  </si>
  <si>
    <t>In-line vortex flow meter w/ 3" Class 300 flange, integral t-mitter, and temp. comp. 24 VDC power w/ 4-20mA, scaled pulse, alarm contact &amp; MOD. 500F.</t>
  </si>
  <si>
    <t>In-line vortex flow meter w/ 3" Class 300 flange, integral t-mitter, and temp. comp. 24 VDC power w/ 4-20mA, scaled pulse, alarm contact &amp; MOD. 500F. Gross energy output.</t>
  </si>
  <si>
    <t>In-line vortex flow meter w/ 3" Class 300 flange, integral t-mitter, and temp. comp. 24 VDC power w/ (1) 4-20mA, (1) scaled pulse, (1) alarm &amp; BAC. 500F.</t>
  </si>
  <si>
    <t>In-line vortex flow meter w/ 3" Class 300 flange, integral t-mitter, and temp. comp. 24 VDC power w/ (3) 4-20mA, (1) scaled pulse, (3) alarm &amp; BAC. 500F. Gross energy output.</t>
  </si>
  <si>
    <t>In-line vortex flow meter w/ 3" Class 300 flange, integral t-mitter, temp. &amp; pres. comp., 300 psia. 24 VDC power w/ (3) 4-20mA, (1) scaled pulse, (3) alarm &amp; MOD. 500F. Gross energy output.</t>
  </si>
  <si>
    <t>In-line vortex flow meter w/ 3" Class 300 flange, integral t-mitter, temp. &amp; pres. comp., 300 psia. 24 VDC power w/ (3) 4-20mA, (1) scaled pulse, (3) alarm &amp; BAC. 500F. Gross energy output.</t>
  </si>
  <si>
    <t>In-line vortex flow meter w/ 3" Class 300 flange, integral t-mitter, temp. &amp; pres. comp., 500 psia. 24 VDC power w/ (1) 4-20mA, (1) scaled pulse, (1) alarm &amp; BAC. 500F.</t>
  </si>
  <si>
    <t>In-line vortex flow meter w/ 3" Class 300 flange, integral t-mitter, &amp; no comp., volumetric flow only. Loop powered 4-20mA &amp; scaled pulse output. 500F.</t>
  </si>
  <si>
    <t>In-line vortex flow meter w/ 3" Class 300 flange, integral t-mitter, &amp; no comp., volumetric flow only. 24 VDC power w/ (1) 4-20mA, (1) scaled pulse, (1) alarm &amp; BAC. 500F.</t>
  </si>
  <si>
    <t>In-line vortex flow meter w/ 3" Class 300 flange, remote t-mitter w/ 50' of cable, and temp. comp. Loop powered 4-20mA &amp; scaled pulse output. 500F.</t>
  </si>
  <si>
    <t>In-line vortex flow meter w/ 3" Class 300 flange, remote t-mitter w/ 50' of cable, and temp. comp. 24 VDC power w/ (1) 4-20mA, (1) scaled pulse, (1) alarm &amp; BAC. 500F.</t>
  </si>
  <si>
    <t>In-line vortex flow meter w/ 3" Class 300 flange, remote t-mitter w/ 50' of cable, temp. &amp; pres. comp., 100 psia. Loop powered 4-20mA &amp; scaled pulse output. 500F.</t>
  </si>
  <si>
    <t>In-line vortex flow meter w/ 3" Class 300 flange, remote t-mitter w/ 50' of cable, temp. &amp; pres. comp., 300 psia. 24 VDC power w/ (1) 4-20mA, (1) scaled pulse, (1) alarm &amp; BAC. 500F. Net energy output.</t>
  </si>
  <si>
    <t>In-line vortex flow meter w/ 3" Class 300 flange, remote t-mitter w/ 50' of cable, temp. &amp; pres. comp., 300 psia. 24 VDC power w/ (3) 4-20mA, (1) scaled pulse, (3) alarm &amp; BAC. 500F.</t>
  </si>
  <si>
    <t>In-line vortex flow meter w/ 3" Class 300 flange, remote t-mitter w/ 50' of cable, &amp; no comp., volumetric flow only. Loop powered 4-20mA &amp; scaled pulse output. 500F.</t>
  </si>
  <si>
    <t>In-line vortex flow meter w/ 3" Class 300 flange, remote t-mitter w/ 100' of cable, temp. &amp; pres. comp., 300 psia. 24 VDC power w/ (1) 4-20mA, (1) scaled pulse, (1) alarm &amp; BAC. 500F. Gross energy output.</t>
  </si>
  <si>
    <t>In-line vortex flow meter w/ 4" wafer, integral t-mitter, and temp. comp. Loop powered 4-20mA &amp; scaled pulse output. 500F.</t>
  </si>
  <si>
    <t>In-line vortex flow meter w/ 4" wafer, integral t-mitter, and temp. comp. 24 VDC power w/ 4-20mA, scaled pulse, alarm contact &amp; MOD. 500F.</t>
  </si>
  <si>
    <t>In-line vortex flow meter w/ 4" wafer, integral t-mitter, &amp; no comp., volumetric flow only. 24 VDC power w/ 4-20mA, scaled pulse, alarm contact &amp; MOD. 500F.</t>
  </si>
  <si>
    <t>In-line vortex flow meter w/ 4" wafer, remote t-mitter w/ 50' of cable, and temp. comp. Loop powered 4-20mA &amp; scaled pulse output. 500F.</t>
  </si>
  <si>
    <t>In-line vortex flow meter w/ 4" wafer, remote t-mitter w/ 50' of cable, and temp. comp. Loop powered 4-20mA &amp; scaled pulse output. 700F.</t>
  </si>
  <si>
    <t>In-line vortex flow meter w/ 4" wafer, remote t-mitter w/ 50' of cable, &amp; no comp., volumetric flow only. Loop powered 4-20mA &amp; scaled pulse output. 500F.</t>
  </si>
  <si>
    <t>In-line vortex flow meter w/ 4" Class 150 flange, integral t-mitter, and temp. comp. Loop powered 4-20mA &amp; scaled pulse output. 500F.</t>
  </si>
  <si>
    <t>In-line vortex flow meter w/ 4" Class 150 flange, integral t-mitter, and temp. comp. Loop powered 4-20mA &amp; scaled pulse output. 500F. Gross energy output.</t>
  </si>
  <si>
    <t>In-line vortex flow meter w/ 4" Class 150 flange, integral t-mitter, and temp. comp. 24 VDC power w/ powered 4-20mA &amp; scaled pulse output. 500F.</t>
  </si>
  <si>
    <t>In-line vortex flow meter w/ 4" Class 150 flange, integral t-mitter, and temp. comp. 24 VDC power w/ 4-20mA, scaled pulse, alarm contact &amp; MOD. 500F.</t>
  </si>
  <si>
    <t>In-line vortex flow meter w/ 4" Class 150 flange, integral t-mitter, and temp. comp. 24 VDC power w/ 4-20mA, scaled pulse, alarm contact &amp; MOD. 500F. Gross energy output.</t>
  </si>
  <si>
    <t>In-line vortex flow meter w/ 4" Class 150 flange, integral t-mitter, and temp. comp. 24 VDC power w/ (1) 4-20mA, (1) scaled pulse, (1) alarm &amp; BAC. 500F.</t>
  </si>
  <si>
    <t>In-line vortex flow meter w/ 4" Class 150 flange, integral t-mitter, and temp. comp. 24 VDC power w/ (1) 4-20mA, (1) scaled pulse, (1) alarm &amp; BAC. 500F. Gross energy output.</t>
  </si>
  <si>
    <t>In-line vortex flow meter w/ 4" Class 150 flange, integral t-mitter, and temp. comp. 24 VDC power w/ (1) 4-20mA, (1) scaled pulse, (1) alarm &amp; BAC. 500F. Net energy output.</t>
  </si>
  <si>
    <t>In-line vortex flow meter w/ 4" Class 150 flange, integral t-mitter, and temp. comp. 24 VDC power w/ (3) 4-20mA, (1) scaled pulse, (3) alarm &amp; MOD. 500F.</t>
  </si>
  <si>
    <t>In-line vortex flow meter w/ 4" Class 150 flange, integral t-mitter, and temp. comp. 24 VDC power w/ (3) 4-20mA, (1) scaled pulse, (3) alarm &amp; MOD. 500F. Gross energy output.</t>
  </si>
  <si>
    <t>In-line vortex flow meter w/ 4" Class 150 flange, integral t-mitter, temp. &amp; pres. comp., 30 psia. Loop powered 4-20mA &amp; scaled pulse output. 500F.</t>
  </si>
  <si>
    <t>In-line vortex flow meter w/ 4" Class 150 flange, integral t-mitter, temp. &amp; pres. comp., 100 psia. Loop powered 4-20mA &amp; scaled pulse output. 500F.</t>
  </si>
  <si>
    <t>In-line vortex flow meter w/ 4" Class 150 flange, integral t-mitter, temp. &amp; pres. comp., 300 psia. Loop powered 4-20mA &amp; scaled pulse output. 500F.</t>
  </si>
  <si>
    <t>In-line vortex flow meter w/ 4" Class 150 flange, integral t-mitter, temp. &amp; pres. comp., 300 psia. 24 VDC power w/ powered 4-20mA &amp; scaled pulse output. 500F.</t>
  </si>
  <si>
    <t>In-line vortex flow meter w/ 4" Class 150 flange, integral t-mitter, temp. &amp; pres. comp., 300 psia. 24 VDC power w/ powered 4-20mA &amp; scaled pulse output. 500F. Gross energy output.</t>
  </si>
  <si>
    <t>In-line vortex flow meter w/ 4" Class 150 flange, integral t-mitter, temp. &amp; pres. comp., 300 psia. 24 VDC power w/ 4-20mA, scaled pulse, alarm contact &amp; MOD. 500F. Gross energy output.</t>
  </si>
  <si>
    <t>In-line vortex flow meter w/ 4" Class 150 flange, integral t-mitter, temp. &amp; pres. comp., 300 psia. 24 VDC power w/ (3) 4-20mA, (1) scaled pulse, (3) alarm &amp; BAC. 500F.</t>
  </si>
  <si>
    <t>In-line vortex flow meter w/ 4" Class 150 flange, integral t-mitter, &amp; no comp., volumetric flow only. Loop powered 4-20mA &amp; scaled pulse output. 500F.</t>
  </si>
  <si>
    <t>In-line vortex flow meter w/ 4" Class 150 flange, integral t-mitter, &amp; no comp., volumetric flow only. 24 VDC power w/ 4-20mA, scaled pulse, alarm contact &amp; MOD. 500F.</t>
  </si>
  <si>
    <t>In-line vortex flow meter w/ 4" Class 150 flange, remote t-mitter w/ 50' of cable, and temp. comp. Loop powered 4-20mA &amp; scaled pulse output. 500F.</t>
  </si>
  <si>
    <t>In-line vortex flow meter w/ 4" Class 150 flange, remote t-mitter w/ 50' of cable, and temp. comp. 24 VDC power w/ 4-20mA, scaled pulse, alarm contact &amp; MOD. 500F.</t>
  </si>
  <si>
    <t>In-line vortex flow meter w/ 4" Class 150 flange, remote t-mitter w/ 50' of cable, and temp. comp. 24 VDC power w/ 4-20mA, scaled pulse, alarm contact &amp; MOD. 500F. Gross energy output.</t>
  </si>
  <si>
    <t>In-line vortex flow meter w/ 4" Class 150 flange, remote t-mitter w/ 50' of cable, and temp. comp. 24 VDC power w/ (1) 4-20mA, (1) scaled pulse, (1) alarm &amp; BAC. 500F.</t>
  </si>
  <si>
    <t>In-line vortex flow meter w/ 4" Class 150 flange, remote t-mitter w/ 50' of cable, and temp. comp. 24 VDC power w/ (3) 4-20mA, (1) scaled pulse, (3) alarm &amp; BAC. 500F. Gross energy output.</t>
  </si>
  <si>
    <t>In-line vortex flow meter w/ 4" Class 150 flange, remote t-mitter w/ 50' of cable, temp. &amp; pres. comp., 100 psia. Loop powered 4-20mA &amp; scaled pulse output. 500F.</t>
  </si>
  <si>
    <t>In-line vortex flow meter w/ 4" Class 150 flange, remote t-mitter w/ 50' of cable, temp. &amp; pres. comp., 300 psia. Loop powered 4-20mA &amp; scaled pulse output. 500F.</t>
  </si>
  <si>
    <t>In-line vortex flow meter w/ 4" Class 150 flange, remote t-mitter w/ 50' of cable, temp. &amp; pres. comp., 300 psia. 24 VDC power w/ (1) 4-20mA, (1) scaled pulse, (1) alarm &amp; BAC. 500F.</t>
  </si>
  <si>
    <t>In-line vortex flow meter w/ 4" Class 150 flange, remote t-mitter w/ 50' of cable, &amp; no comp., volumetric flow only. Loop powered 4-20mA &amp; scaled pulse output. 500F.</t>
  </si>
  <si>
    <t>In-line vortex flow meter w/ 4" Class 300 flange, integral t-mitter, and temp. comp. Loop powered 4-20mA &amp; scaled pulse output. 500F.</t>
  </si>
  <si>
    <t>In-line vortex flow meter w/ 4" Class 300 flange, integral t-mitter, and temp. comp. Loop powered 4-20mA &amp; scaled pulse output. 500F. Gross energy output.</t>
  </si>
  <si>
    <t>In-line vortex flow meter w/ 4" Class 300 flange, integral t-mitter, and temp. comp. 24 VDC power w/ 4-20mA, scaled pulse, alarm contact &amp; MOD. 500F. Gross energy output.</t>
  </si>
  <si>
    <t>In-line vortex flow meter w/ 4" Class 300 flange, integral t-mitter, and temp. comp. 24 VDC power w/ (1) 4-20mA, (1) scaled pulse, (1) alarm &amp; BAC. 500F.</t>
  </si>
  <si>
    <t>In-line vortex flow meter w/ 4" Class 300 flange, integral t-mitter, and temp. comp. 24 VDC power w/ (3) 4-20mA, (1) scaled pulse, (3) alarm &amp; BAC. 500F.</t>
  </si>
  <si>
    <t>In-line vortex flow meter w/ 4" Class 300 flange, integral t-mitter, temp. &amp; pres. comp., 500 psia. 24 VDC power w/ 4-20mA, scaled pulse, alarm contact &amp; MOD. 500F.</t>
  </si>
  <si>
    <t>In-line vortex flow meter w/ 4" Class 300 flange, integral t-mitter, &amp; no comp., volumetric flow only. 24 VDC power w/ powered 4-20mA &amp; scaled pulse output. 500F.</t>
  </si>
  <si>
    <t>In-line vortex flow meter w/ 4" Class 300 flange, integral t-mitter, &amp; no comp., volumetric flow only. 24 VDC power w/ (1) 4-20mA, (1) scaled pulse, (1) alarm &amp; BAC. 500F.</t>
  </si>
  <si>
    <t>In-line vortex flow meter w/ 4" Class 300 flange, remote t-mitter w/ 50' of cable, and temp. comp. Loop powered 4-20mA &amp; scaled pulse output. 500F.</t>
  </si>
  <si>
    <t>In-line vortex flow meter w/ 4" Class 300 flange, remote t-mitter w/ 50' of cable, and temp. comp. 24 VDC power w/ powered 4-20mA &amp; scaled pulse output. 500F. Gross energy output.</t>
  </si>
  <si>
    <t>In-line vortex flow meter w/ 4" Class 300 flange, remote t-mitter w/ 50' of cable, and temp. comp. 24 VDC power w/ 4-20mA, scaled pulse, alarm contact &amp; MOD. 500F. Gross energy output.</t>
  </si>
  <si>
    <t>In-line vortex flow meter w/ 4" Class 300 flange, remote t-mitter w/ 50' of cable, and temp. comp. 24 VDC power w/ (1) 4-20mA, (1) scaled pulse, (1) alarm &amp; BAC. 500F.</t>
  </si>
  <si>
    <t>In-line vortex flow meter w/ 4" Class 300 flange, remote t-mitter w/ 50' of cable, and temp. comp. 24 VDC power w/ (1) 4-20mA, (1) scaled pulse, (1) alarm &amp; BAC. 500F. Gross energy output.</t>
  </si>
  <si>
    <t>In-line vortex flow meter w/ 4" Class 300 flange, remote t-mitter w/ 50' of cable, temp. &amp; pres. comp., 300 psia. 24 VDC power w/ (1) 4-20mA, (1) scaled pulse, (1) alarm &amp; BAC. 500F.</t>
  </si>
  <si>
    <t>In-line vortex flow meter w/ 4" Class 300 flange, remote t-mitter w/ 50' of cable, temp. &amp; pres. comp., 500 psia. Loop powered 4-20mA &amp; scaled pulse output. 500F.</t>
  </si>
  <si>
    <t>In-line vortex flow meter w/ 4" Class 300 flange, remote t-mitter w/ 100' of cable, temp. &amp; pres. comp., 300 psia. 24 VDC power w/ (1) 4-20mA, (1) scaled pulse, (1) alarm &amp; BAC. 500F. Gross energy output.</t>
  </si>
  <si>
    <t>In-line vortex flow meter w/ 0.5" Class 150 flange, integral t-mitter, and temp. comp. Loop powered 4-20mA &amp; scaled pulse output. 500F.</t>
  </si>
  <si>
    <t>In-line vortex flow meter w/ 0.5" Class 150 flange, integral t-mitter, temp. &amp; pres. comp., 300 psia. 24 VDC power w/ 4-20mA, scaled pulse, alarm contact &amp; MOD. 500F.</t>
  </si>
  <si>
    <t>In-line vortex flow meter w/ 0.5" Class 300 flange, integral t-mitter, and temp. comp. 24 VDC power w/ (3) 4-20mA, (1) scaled pulse, (3) alarm &amp; BAC. 500F. Gross energy output.</t>
  </si>
  <si>
    <t>In-line vortex flow meter w/ 6" Class 150 flange, integral t-mitter, and temp. comp. Loop powered 4-20mA &amp; scaled pulse output. 500F.</t>
  </si>
  <si>
    <t>In-line vortex flow meter w/ 6" Class 150 flange, integral t-mitter, and temp. comp. 24 VDC power w/ powered 4-20mA &amp; scaled pulse output. 500F.</t>
  </si>
  <si>
    <t>In-line vortex flow meter w/ 6" Class 150 flange, integral t-mitter, and temp. comp. 24 VDC power w/ 4-20mA, scaled pulse, alarm contact &amp; MOD. 500F.</t>
  </si>
  <si>
    <t>In-line vortex flow meter w/ 6" Class 150 flange, integral t-mitter, and temp. comp. 24 VDC power w/ (1) 4-20mA, (1) scaled pulse, (1) alarm &amp; BAC. 500F.</t>
  </si>
  <si>
    <t>In-line vortex flow meter w/ 6" Class 150 flange, integral t-mitter, and temp. comp. 24 VDC power w/ (1) 4-20mA, (1) scaled pulse, (1) alarm &amp; BAC. 500F. Gross energy output.</t>
  </si>
  <si>
    <t>In-line vortex flow meter w/ 6" Class 150 flange, integral t-mitter, and temp. comp. 24 VDC power w/ (1) 4-20mA, (1) scaled pulse, (1) alarm &amp; BAC. 500F. Net energy output.</t>
  </si>
  <si>
    <t>In-line vortex flow meter w/ 6" Class 150 flange, integral t-mitter, and temp. comp. 24 VDC power w/ (3) 4-20mA, (1) scaled pulse, (3) alarm &amp; BAC. 500F. Net energy output.</t>
  </si>
  <si>
    <t>In-line vortex flow meter w/ 6" Class 150 flange, integral t-mitter, temp. &amp; pres. comp., 100 psia. 24 VDC power w/ (3) 4-20mA, (1) scaled pulse, (3) alarm &amp; MOD. 500F.</t>
  </si>
  <si>
    <t>In-line vortex flow meter w/ 6" Class 150 flange, integral t-mitter, temp. &amp; pres. comp., 300 psia. 24 VDC power w/ 4-20mA, scaled pulse, alarm contact &amp; MOD. 500F.</t>
  </si>
  <si>
    <t>In-line vortex flow meter w/ 6" Class 150 flange, integral t-mitter, temp. &amp; pres. comp., 300 psia. 24 VDC power w/ (3) 4-20mA, (1) scaled pulse, (3) alarm &amp; BAC. 500F.</t>
  </si>
  <si>
    <t>In-line vortex flow meter w/ 6" Class 150 flange, integral t-mitter, &amp; no comp., volumetric flow only. Loop powered 4-20mA &amp; scaled pulse output. 500F.</t>
  </si>
  <si>
    <t>In-line vortex flow meter w/ 6" Class 150 flange, remote t-mitter w/ 50' of cable, and temp. comp. Loop powered 4-20mA &amp; scaled pulse output. 500F.</t>
  </si>
  <si>
    <t>In-line vortex flow meter w/ 6" Class 150 flange, remote t-mitter w/ 50' of cable, and temp. comp. 24 VDC power w/ 4-20mA, scaled pulse, alarm contact &amp; MOD. 500F. Gross energy output.</t>
  </si>
  <si>
    <t>In-line vortex flow meter w/ 6" Class 150 flange, remote t-mitter w/ 50' of cable, and temp. comp. 24 VDC power w/ (1) 4-20mA, (1) scaled pulse, (1) alarm &amp; BAC. 500F.</t>
  </si>
  <si>
    <t>In-line vortex flow meter w/ 6" Class 150 flange, remote t-mitter w/ 50' of cable, temp. &amp; pres. comp., 300 psia. Loop powered 4-20mA &amp; scaled pulse output. 500F.</t>
  </si>
  <si>
    <t>In-line vortex flow meter w/ 6" Class 150 flange, remote t-mitter w/ 50' of cable, &amp; no comp., volumetric flow only. Loop powered 4-20mA &amp; scaled pulse output. 500F.</t>
  </si>
  <si>
    <t>In-line vortex flow meter w/ 6" Class 300 flange, integral t-mitter, and temp. comp. Loop powered 4-20mA &amp; scaled pulse output. 500F.</t>
  </si>
  <si>
    <t>In-line vortex flow meter w/ 6" Class 300 flange, integral t-mitter, and temp. comp. 24 VDC power w/ 4-20mA, scaled pulse, alarm contact &amp; MOD. 500F.</t>
  </si>
  <si>
    <t>In-line vortex flow meter w/ 6" Class 300 flange, integral t-mitter, and temp. comp. 24 VDC power w/ 4-20mA, scaled pulse, alarm contact &amp; MOD. 500F. Gross energy output.</t>
  </si>
  <si>
    <t>In-line vortex flow meter w/ 6" Class 300 flange, integral t-mitter, and temp. comp. 24 VDC power w/ (1) 4-20mA, (1) scaled pulse, (1) alarm &amp; BAC. 500F.</t>
  </si>
  <si>
    <t>In-line vortex flow meter w/ 6" Class 300 flange, integral t-mitter, and temp. comp. 24 VDC power w/ (1) 4-20mA, (1) scaled pulse, (1) alarm &amp; BAC. 500F. Gross energy output.</t>
  </si>
  <si>
    <t>In-line vortex flow meter w/ 6" Class 300 flange, integral t-mitter, and temp. comp. 24 VDC power w/ (3) 4-20mA, (1) scaled pulse, (3) alarm &amp; MOD. 500F. Net energy output.</t>
  </si>
  <si>
    <t>In-line vortex flow meter w/ 6" Class 300 flange, integral t-mitter, temp. &amp; pres. comp., 300 psia. Loop powered 4-20mA &amp; scaled pulse output. 500F. Gross energy output.</t>
  </si>
  <si>
    <t>In-line vortex flow meter w/ 6" Class 300 flange, integral t-mitter, &amp; no comp., volumetric flow only. Loop powered 4-20mA &amp; scaled pulse output. 500F.</t>
  </si>
  <si>
    <t>In-line vortex flow meter w/ 6" Class 300 flange, remote t-mitter w/ 50' of cable, and temp. comp. Loop powered 4-20mA &amp; scaled pulse output. 500F.</t>
  </si>
  <si>
    <t>In-line vortex flow meter w/ 6" Class 300 flange, remote t-mitter w/ 50' of cable, and temp. comp. 24 VDC power w/ 4-20mA, scaled pulse, alarm contact &amp; MOD. 500F.</t>
  </si>
  <si>
    <t>In-line vortex flow meter w/ 6" Class 300 flange, remote t-mitter w/ 50' of cable, and temp. comp. 24 VDC power w/ (1) 4-20mA, (1) scaled pulse, (1) alarm &amp; BAC. 500F. Gross energy output.</t>
  </si>
  <si>
    <t>In-line vortex flow meter w/ 6" Class 300 flange, remote t-mitter w/ 50' of cable, temp. &amp; pres. comp., 300 psia. Loop powered 4-20mA &amp; scaled pulse output. 500F.</t>
  </si>
  <si>
    <t>In-line vortex flow meter w/ 6" Class 300 flange, remote t-mitter w/ 50' of cable, temp. &amp; pres. comp., 300 psia. 24 VDC power w/ (1) 4-20mA, (1) scaled pulse, (1) alarm &amp; BAC. 500F. Net energy output.</t>
  </si>
  <si>
    <t>In-line vortex flow meter w/ 6" Class 300 flange, remote t-mitter w/ 100' of cable, temp. &amp; pres. comp., 300 psia. 24 VDC power w/ (1) 4-20mA, (1) scaled pulse, (1) alarm &amp; BAC. 500F. Gross energy output.</t>
  </si>
  <si>
    <t>In-line vortex flow meter w/ 8" Class 150 flange, integral t-mitter, and temp. comp. Loop powered 4-20mA &amp; scaled pulse output. 500F.</t>
  </si>
  <si>
    <t>In-line vortex flow meter w/ 8" Class 150 flange, integral t-mitter, and temp. comp. 24 VDC power w/ (1) 4-20mA, (1) scaled pulse, (1) alarm &amp; BAC. 500F.</t>
  </si>
  <si>
    <t>In-line vortex flow meter w/ 8" Class 150 flange, integral t-mitter, and temp. comp. 24 VDC power w/ (1) 4-20mA, (1) scaled pulse, (1) alarm &amp; BAC. 500F. Gross energy output.</t>
  </si>
  <si>
    <t>In-line vortex flow meter w/ 8" Class 150 flange, integral t-mitter, temp. &amp; pres. comp., 300 psia. Loop powered 4-20mA &amp; scaled pulse output. 500F.</t>
  </si>
  <si>
    <t>In-line vortex flow meter w/ 8" Class 150 flange, integral t-mitter, temp. &amp; pres. comp., 300 psia. 24 VDC power w/ (3) 4-20mA, (1) scaled pulse, (3) alarm &amp; BAC. 500F.</t>
  </si>
  <si>
    <t>In-line vortex flow meter w/ 8" Class 150 flange, remote t-mitter w/ 50' of cable, and temp. comp. Loop powered 4-20mA &amp; scaled pulse output. 500F.</t>
  </si>
  <si>
    <t>In-line vortex flow meter w/ 8" Class 150 flange, remote t-mitter w/ 50' of cable, and temp. comp. 24 VDC power w/ (1) 4-20mA, (1) scaled pulse, (1) alarm &amp; BAC. 500F.</t>
  </si>
  <si>
    <t>In-line vortex flow meter w/ 8" Class 150 flange, remote t-mitter w/ 50' of cable, temp. &amp; pres. comp., 300 psia. Loop powered 4-20mA &amp; scaled pulse output. 500F.</t>
  </si>
  <si>
    <t>In-line vortex flow meter w/ 8" Class 150 flange, remote t-mitter w/ 50' of cable, &amp; no comp., volumetric flow only. Loop powered 4-20mA &amp; scaled pulse output. 500F.</t>
  </si>
  <si>
    <t>In-line vortex flow meter w/ 8" Class 150 flange, remote t-mitter w/ 100' of cable, and temp. comp. Loop powered 4-20mA &amp; scaled pulse output. 500F.</t>
  </si>
  <si>
    <t>In-line vortex flow meter w/ 8" Class 300 flange, integral t-mitter, and temp. comp. Loop powered 4-20mA &amp; scaled pulse output. 500F.</t>
  </si>
  <si>
    <t>In-line vortex flow meter w/ 8" Class 300 flange, integral t-mitter, and temp. comp. 24 VDC power w/ 4-20mA, scaled pulse, alarm contact &amp; MOD. 500F. Gross energy output.</t>
  </si>
  <si>
    <t>In-line vortex flow meter w/ 8" Class 300 flange, remote t-mitter w/ 50' of cable, temp. &amp; pres. comp., 300 psia. Loop powered 4-20mA &amp; scaled pulse output. 500F.</t>
  </si>
  <si>
    <t>In-line vortex flow meter w/ 8" Class 300 flange, remote t-mitter w/ 50' of cable, temp. &amp; pres. comp., 300 psia. 24 VDC power w/ (1) 4-20mA, (1) scaled pulse, (1) alarm &amp; BAC. 500F.</t>
  </si>
  <si>
    <t>In-line vortex flow meter w/ 8" Class 300 flange, remote t-mitter w/ 50' of cable, temp. &amp; pres. comp., 300 psia. 24 VDC power w/ (3) 4-20mA, (1) scaled pulse, (3) alarm &amp; BAC. 500F. Gross energy output.</t>
  </si>
  <si>
    <t>In-line vortex flow meter w/ 8" Class 300 flange, remote t-mitter w/ 50' of cable, temp. &amp; pres. comp., 500 psia. 24 VDC power w/ 4-20mA, scaled pulse, alarm contact &amp; MOD. 500F. Gross energy output.</t>
  </si>
  <si>
    <t>In-line vortex flow meter w/ 8" Class 300 flange, remote t-mitter w/ 100' of cable, temp. &amp; pres. comp., 300 psia. 24 VDC power w/ (1) 4-20mA, (1) scaled pulse, (1) alarm &amp; BAC. 500F. Gross energy output.</t>
  </si>
  <si>
    <t>In-line vortex flow meter w/ 1.5" wafer, integral t-mitter, temp. &amp; pres. comp., 30 psia. 24 VDC power w/ 4-20mA, scaled pulse, alarm contact &amp; MOD. 500F.</t>
  </si>
  <si>
    <t>In-line vortex flow meter w/ 1.5" Class 150 flange, integral t-mitter, and temp. comp. Loop powered 4-20mA &amp; scaled pulse output. 500F.</t>
  </si>
  <si>
    <t>In-line vortex flow meter w/ 1.5" Class 150 flange, integral t-mitter, and temp. comp. Loop powered 4-20mA &amp; scaled pulse output. 500F. Gross energy output.</t>
  </si>
  <si>
    <t>In-line vortex flow meter w/ 1.5" Class 150 flange, integral t-mitter, and temp. comp. 24 VDC power w/ powered 4-20mA &amp; scaled pulse output. 500F.</t>
  </si>
  <si>
    <t>In-line vortex flow meter w/ 1.5" Class 150 flange, integral t-mitter, and temp. comp. 24 VDC power w/ 4-20mA, scaled pulse, alarm contact &amp; MOD. 500F.</t>
  </si>
  <si>
    <t>In-line vortex flow meter w/ 1.5" Class 150 flange, integral t-mitter, and temp. comp. 24 VDC power w/ 4-20mA, scaled pulse, alarm contact &amp; MOD. 500F. Gross energy output.</t>
  </si>
  <si>
    <t>In-line vortex flow meter w/ 1.5" Class 150 flange, integral t-mitter, and temp. comp. 24 VDC power w/ (1) 4-20mA, (1) scaled pulse, (1) alarm &amp; BAC. 500F.</t>
  </si>
  <si>
    <t>In-line vortex flow meter w/ 1.5" Class 150 flange, integral t-mitter, and temp. comp. 24 VDC power w/ (1) 4-20mA, (1) scaled pulse, (1) alarm &amp; BAC. 500F. Gross energy output.</t>
  </si>
  <si>
    <t>In-line vortex flow meter w/ 1.5" Class 150 flange, integral t-mitter, and temp. comp. 24 VDC power w/ (1) 4-20mA, (1) scaled pulse, (1) alarm &amp; BAC. 500F. Net energy output.</t>
  </si>
  <si>
    <t>In-line vortex flow meter w/ 1.5" Class 150 flange, integral t-mitter, and temp. comp. 24 VDC power w/ (3) 4-20mA, (1) scaled pulse, (3) alarm &amp; MOD. 500F. Gross energy output.</t>
  </si>
  <si>
    <t>In-line vortex flow meter w/ 1.5" Class 150 flange, integral t-mitter, temp. &amp; pres. comp., 300 psia. Loop powered 4-20mA &amp; scaled pulse output. 500F.</t>
  </si>
  <si>
    <t>In-line vortex flow meter w/ 1.5" Class 150 flange, integral t-mitter, temp. &amp; pres. comp., 300 psia. 24 VDC power w/ 4-20mA, scaled pulse, alarm contact &amp; MOD. 500F.</t>
  </si>
  <si>
    <t>In-line vortex flow meter w/ 1.5" Class 150 flange, integral t-mitter, temp. &amp; pres. comp., 300 psia. 24 VDC power w/ (1) 4-20mA, (1) scaled pulse, (1) alarm &amp; BAC. 500F. Gross energy output.</t>
  </si>
  <si>
    <t>In-line vortex flow meter w/ 1.5" Class 150 flange, integral t-mitter, temp. &amp; pres. comp., 300 psia. 24 VDC power w/ (3) 4-20mA, (1) scaled pulse, (3) alarm &amp; BAC. 500F.</t>
  </si>
  <si>
    <t>In-line vortex flow meter w/ 1.5" Class 150 flange, integral t-mitter, &amp; no comp., volumetric flow only. Loop powered 4-20mA &amp; scaled pulse output. 500F.</t>
  </si>
  <si>
    <t>F-2615-120-0000</t>
  </si>
  <si>
    <t>In-line vortex flow meter w/ 1.5" Class 150 flange, remote t-mitter w/ 50' of cable, and temp. comp. Loop powered 4-20mA &amp; scaled pulse output. 500F.</t>
  </si>
  <si>
    <t>In-line vortex flow meter w/ 1.5" Class 150 flange, remote t-mitter w/ 50' of cable, and temp. comp. 24 VDC power w/ powered 4-20mA &amp; scaled pulse output. 500F.</t>
  </si>
  <si>
    <t>In-line vortex flow meter w/ 1.5" Class 150 flange, remote t-mitter w/ 50' of cable, and temp. comp. 24 VDC power w/ (1) 4-20mA, (1) scaled pulse, (1) alarm &amp; BAC. 500F.</t>
  </si>
  <si>
    <t>In-line vortex flow meter w/ 1.5" Class 150 flange, remote t-mitter w/ 50' of cable, and temp. comp. 24 VDC power w/ (1) 4-20mA, (1) scaled pulse, (1) alarm &amp; BAC. 500F. Gross energy output.</t>
  </si>
  <si>
    <t>In-line vortex flow meter w/ 1.5" Class 150 flange, remote t-mitter w/ 50' of cable, and temp. comp. 24 VDC power w/ (3) 4-20mA, (1) scaled pulse, (3) alarm &amp; BAC. 500F.</t>
  </si>
  <si>
    <t>In-line vortex flow meter w/ 1.5" Class 150 flange, remote t-mitter w/ 50' of cable, &amp; no comp., volumetric flow only. Loop powered 4-20mA &amp; scaled pulse output. 500F.</t>
  </si>
  <si>
    <t>In-line vortex flow meter w/ 1.5" Class 300 flange, integral t-mitter, and temp. comp. Loop powered 4-20mA &amp; scaled pulse output. 500F.</t>
  </si>
  <si>
    <t>In-line vortex flow meter w/ 1.5" Class 300 flange, integral t-mitter, and temp. comp. 24 VDC power w/ 4-20mA, scaled pulse, alarm contact &amp; MOD. 500F. Gross energy output.</t>
  </si>
  <si>
    <t>In-line vortex flow meter w/ 1.5" Class 300 flange, integral t-mitter, and temp. comp. 24 VDC power w/ (1) 4-20mA, (1) scaled pulse, (1) alarm &amp; BAC. 500F.</t>
  </si>
  <si>
    <t>In-line vortex flow meter w/ 1.5" Class 300 flange, integral t-mitter, and temp. comp. 24 VDC power w/ (3) 4-20mA, (1) scaled pulse, (3) alarm &amp; BAC. 500F. Gross energy output.</t>
  </si>
  <si>
    <t>In-line vortex flow meter w/ 1.5" Class 300 flange, integral t-mitter, temp. &amp; pres. comp., 30 psia. 24 VDC power w/ powered 4-20mA &amp; scaled pulse output. 500F.</t>
  </si>
  <si>
    <t>In-line vortex flow meter w/ 1.5" Class 300 flange, integral t-mitter, temp. &amp; pres. comp., 500 psia. Loop powered 4-20mA &amp; scaled pulse output. 500F.</t>
  </si>
  <si>
    <t>In-line vortex flow meter w/ 1.5" Class 300 flange, integral t-mitter, &amp; no comp., volumetric flow only. 24 VDC power w/ 4-20mA, scaled pulse, alarm contact &amp; MOD. 500F.</t>
  </si>
  <si>
    <t>In-line vortex flow meter w/ 1.5" Class 300 flange, remote t-mitter w/ 50' of cable, and temp. comp. 24 VDC power w/ (1) 4-20mA, (1) scaled pulse, (1) alarm &amp; BAC. 500F.</t>
  </si>
  <si>
    <t>In-line vortex flow meter w/ 1.5" Class 300 flange, remote t-mitter w/ 50' of cable, temp. &amp; pres. comp., 300 psia. 24 VDC power w/ (1) 4-20mA, (1) scaled pulse, (1) alarm &amp; BAC. 500F.</t>
  </si>
  <si>
    <t>In-line vortex flow meter w/ 1.5" Class 300 flange, remote t-mitter w/ 50' of cable, temp. &amp; pres. comp., 300 psia. 24 VDC power w/ (1) 4-20mA, (1) scaled pulse, (1) alarm &amp; BAC. 500F. Net energy output.</t>
  </si>
  <si>
    <t>In-line vortex flow meter w/ 1.5" Class 300 flange, remote t-mitter w/ 100' of cable, temp. &amp; pres. comp., 300 psia. 24 VDC power w/ (1) 4-20mA, (1) scaled pulse, (1) alarm &amp; BAC. 500F. Gross energy output.</t>
  </si>
  <si>
    <t>In-line vortex flow meter w/ 0.75" Class 150 flange, integral t-mitter, and temp. comp. Loop powered 4-20mA &amp; scaled pulse output. 500F.</t>
  </si>
  <si>
    <t>In-line vortex flow meter w/ 0.75" Class 150 flange, integral t-mitter, and temp. comp. 24 VDC power w/ 4-20mA, scaled pulse, alarm contact &amp; MOD. 500F. Gross energy output.</t>
  </si>
  <si>
    <t>In-line vortex flow meter w/ 0.75" Class 150 flange, integral t-mitter, and temp. comp. 24 VDC power w/ (1) 4-20mA, (1) scaled pulse, (1) alarm &amp; BAC. 500F.</t>
  </si>
  <si>
    <t>In-line vortex flow meter w/ 0.75" Class 150 flange, integral t-mitter, temp. &amp; pres. comp., 300 psia. 24 VDC power w/ 4-20mA, scaled pulse, alarm contact &amp; MOD. 500F.</t>
  </si>
  <si>
    <t>In-line vortex flow meter w/ 0.75" Class 150 flange, remote t-mitter w/ 50' of cable, temp. &amp; pres. comp., 300 psia. 24 VDC power w/ 4-20mA, scaled pulse, alarm contact &amp; MOD. 500F.</t>
  </si>
  <si>
    <t>In-line vortex flow meter w/ 0.75" Class 300 flange, remote t-mitter w/ 50' of cable, temp. &amp; pres. comp., 300 psia. 24 VDC power w/ (1) 4-20mA, (1) scaled pulse, (1) alarm &amp; BAC. 500F. Net energy output.</t>
  </si>
  <si>
    <t>Insertion vortex flow meter w/ 2" Class 150 flange &amp; retractor, integral t-mitter, and temp. comp. Loop powered 4-20mA &amp; scaled pulse output. 500F.</t>
  </si>
  <si>
    <t>Insertion vortex flow meter w/ 2" Class 150 flange &amp; retractor, integral t-mitter, and temp. comp. 24 VDC power w/ 4-20mA, scaled pulse, alarm contact &amp; MOD. 500F.</t>
  </si>
  <si>
    <t>Insertion vortex flow meter w/ 2" Class 150 flange &amp; retractor, integral t-mitter, and temp. comp. 24 VDC power w/ 4-20mA, scaled pulse, alarm contact &amp; MOD. 500F. Gross energy output.</t>
  </si>
  <si>
    <t>Insertion vortex flow meter w/ 2" Class 150 flange &amp; retractor, integral t-mitter, and temp. comp. 24 VDC power w/ (1) 4-20mA, (1) scaled pulse, (1) alarm &amp; BAC. 500F.</t>
  </si>
  <si>
    <t>Insertion vortex flow meter w/ 2" Class 150 flange &amp; retractor, integral t-mitter, and temp. comp. 24 VDC power w/ (1) 4-20mA, (1) scaled pulse, (1) alarm &amp; BAC. 500F. Gross energy output.</t>
  </si>
  <si>
    <t>Insertion vortex flow meter w/ 2" Class 150 flange &amp; retractor, integral t-mitter, and temp. comp. 24 VDC power w/ (3) 4-20mA, (1) scaled pulse, (3) alarm &amp; MOD. 500F. Gross energy output.</t>
  </si>
  <si>
    <t>Insertion vortex flow meter w/ 2" Class 150 flange &amp; retractor, integral t-mitter, temp. &amp; pres. comp., 100 psia. 24 VDC power w/ powered 4-20mA &amp; scaled pulse output. 500F.</t>
  </si>
  <si>
    <t>Insertion vortex flow meter w/ 2" Class 150 flange &amp; retractor, integral t-mitter, temp. &amp; pres. comp., 300 psia. Loop powered 4-20mA &amp; scaled pulse output. 500F.</t>
  </si>
  <si>
    <t>Insertion vortex flow meter w/ 2" Class 150 flange &amp; retractor, integral t-mitter, temp. &amp; pres. comp., 300 psia. 24 VDC power w/ (1) 4-20mA, (1) scaled pulse, (1) alarm &amp; BAC. 500F.</t>
  </si>
  <si>
    <t>Insertion vortex flow meter w/ 2" Class 150 flange &amp; retractor, integral t-mitter, temp. &amp; pres. comp., 300 psia. 24 VDC power w/ (1) 4-20mA, (1) scaled pulse, (1) alarm &amp; BAC. 500F. Gross energy output.</t>
  </si>
  <si>
    <t>Insertion vortex flow meter w/ 2" Class 150 flange &amp; retractor, remote t-mitter w/ 50' of cable, and temp. comp. Loop powered 4-20mA &amp; scaled pulse output. 500F.</t>
  </si>
  <si>
    <t>Insertion vortex flow meter w/ 2" Class 150 flange &amp; retractor, remote t-mitter w/ 50' of cable, and temp. comp. 24 VDC power w/ powered 4-20mA &amp; scaled pulse output. 500F.</t>
  </si>
  <si>
    <t>Insertion vortex flow meter w/ 2" Class 150 flange &amp; retractor, remote t-mitter w/ 50' of cable, temp. &amp; pres. comp., 30 psia. 24 VDC power w/ (1) 4-20mA, (1) scaled pulse, (1) alarm &amp; BAC. 500F.</t>
  </si>
  <si>
    <t>Insertion vortex flow meter w/ 2" Class 150 flange &amp; retractor, remote t-mitter w/ 50' of cable, temp. &amp; pres. comp., 100 psia. 24 VDC power w/ (3) 4-20mA, (1) scaled pulse, (3) alarm &amp; BAC. 500F.</t>
  </si>
  <si>
    <t>Insertion vortex flow meter w/ 2" Class 150 flange &amp; retractor, remote t-mitter w/ 150' of cable, and temp. comp. 24 VDC power w/ (1) 4-20mA, (1) scaled pulse, (1) alarm &amp; BAC. 500F. Gross energy output.</t>
  </si>
  <si>
    <t>Insertion vortex flow meter w/ 2" Class 300 flange &amp; retractor, integral t-mitter, and temp. comp. Loop powered 4-20mA &amp; scaled pulse output. 500F.</t>
  </si>
  <si>
    <t>Insertion vortex flow meter w/ 2" Class 300 flange &amp; retractor, integral t-mitter, temp. &amp; pres. comp., 300 psia. 24 VDC power w/ powered 4-20mA &amp; scaled pulse output. 500F.</t>
  </si>
  <si>
    <t>Insertion vortex flow meter w/ 2" Class 300 flange &amp; retractor, integral t-mitter, temp. &amp; pres. comp., 500 psia. Loop powered 4-20mA &amp; scaled pulse output. 500F.</t>
  </si>
  <si>
    <t>Insertion vortex flow meter w/ 2" Class 300 flange &amp; retractor, integral t-mitter, &amp; no comp., volumetric flow only. Loop powered 4-20mA &amp; scaled pulse output. 500F.</t>
  </si>
  <si>
    <t>Insertion vortex flow meter w/ 2" Class 300 flange &amp; retractor, remote t-mitter w/ 50' of cable, and temp. comp. 24 VDC power w/ 4-20mA, scaled pulse, alarm contact &amp; MOD. 500F. Gross energy output.</t>
  </si>
  <si>
    <t>Insertion vortex flow meter w/ 2" Class 300 flange &amp; retractor, remote t-mitter w/ 50' of cable, and temp. comp. 24 VDC power w/ (1) 4-20mA, (1) scaled pulse, (1) alarm &amp; BAC. 500F.</t>
  </si>
  <si>
    <t>Insertion vortex flow meter w/ 2" Class 300 flange &amp; retractor, remote t-mitter w/ 50' of cable, and temp. comp. 24 VDC power w/ (3) 4-20mA, (1) scaled pulse, (3) alarm &amp; BAC. 500F.</t>
  </si>
  <si>
    <t>Insertion vortex flow meter w/ 2" Class 300 flange &amp; retractor, remote t-mitter w/ 50' of cable, and temp. comp. 24 VDC power w/ (3) 4-20mA, (1) scaled pulse, (3) alarm &amp; BAC. 500F. Gross energy output.</t>
  </si>
  <si>
    <t>Insertion vortex flow meter w/ 2" Class 300 flange &amp; retractor, remote t-mitter w/ 50' of cable, temp. &amp; pres. comp., 300 psia. Loop powered 4-20mA &amp; scaled pulse output. 700F.</t>
  </si>
  <si>
    <t>Insertion vortex flow meter w/ 2" Class 300 flange &amp; retractor, remote t-mitter w/ 50' of cable, temp. &amp; pres. comp., 300 psia. 24 VDC power w/ (1) 4-20mA, (1) scaled pulse, (1) alarm &amp; BAC. 500F.</t>
  </si>
  <si>
    <t>Insertion vortex flow meter w/ 2" Class 300 flange &amp; retractor, remote t-mitter w/ 50' of cable, temp. &amp; pres. comp., 300 psia. 24 VDC power w/ (3) 4-20mA, (1) scaled pulse, (3) alarm &amp; BAC. 500F. Gross energy output.</t>
  </si>
  <si>
    <t>Insertion vortex flow meter w/ 2" Class 300 flange &amp; retractor, remote t-mitter w/ 50' of cable, temp. &amp; pres. comp., 500 psia. Loop powered 4-20mA &amp; scaled pulse output. 700F.</t>
  </si>
  <si>
    <t>Insertion vortex flow meter w/ 2" Class 300 flange &amp; retractor, remote t-mitter w/ 50' of cable, temp. &amp; pres. comp., 500 psia. 24 VDC power w/ (3) 4-20mA, (1) scaled pulse, (3) alarm &amp; MOD. 500F.</t>
  </si>
  <si>
    <t>Insertion vortex flow meter w/ 2" Class 300 flange &amp; retractor, remote t-mitter w/ 50' of cable, temp. &amp; pres. comp., 500 psia. 24 VDC power w/ (3) 4-20mA, (1) scaled pulse, (3) alarm &amp; BAC. 700F.</t>
  </si>
  <si>
    <t>Insertion vortex flow meter w/ 2" Class 300 flange &amp; retractor, remote t-mitter w/ 50' of cable, &amp; no comp., volumetric flow only. 24 VDC power w/ (1) 4-20mA, (1) scaled pulse, (1) alarm &amp; BAC. 500F.</t>
  </si>
  <si>
    <t>Qty</t>
  </si>
  <si>
    <t>1 = RS485 (BACnet MS/TP or MODBUS RTU) - Field Configurable</t>
  </si>
  <si>
    <t>Chilled Water (CHW)</t>
  </si>
  <si>
    <t>Heating Hot Water (HHW)</t>
  </si>
  <si>
    <t>Condenser Water (CW)</t>
  </si>
  <si>
    <t>1 = Energy rate                      4 = Return temperature
2 = Liquid flow rate                5 = Delta-T    
3 = Supply temperature</t>
  </si>
  <si>
    <t>F-1000</t>
  </si>
  <si>
    <t>F-3500</t>
  </si>
  <si>
    <t>F-3000</t>
  </si>
  <si>
    <t>F-4300</t>
  </si>
  <si>
    <t>F-4600</t>
  </si>
  <si>
    <t>Make Up Water (MU) (Non-Potable)</t>
  </si>
  <si>
    <t>Domestic Hot Water (DHW)</t>
  </si>
  <si>
    <t>Make Up Water (MU)</t>
  </si>
  <si>
    <t>High Temperature Hot Water (HTHW)</t>
  </si>
  <si>
    <t>Domestic Cold Water (DCW)</t>
  </si>
  <si>
    <t>Process Water (PrW)</t>
  </si>
  <si>
    <t>Brine (BW)</t>
  </si>
  <si>
    <t>Steam Condensate (SC)</t>
  </si>
  <si>
    <t>Pool Water</t>
  </si>
  <si>
    <t>Thermal Storage</t>
  </si>
  <si>
    <t>Decoupled- By Pass</t>
  </si>
  <si>
    <t>Deionized Water (DIW)</t>
  </si>
  <si>
    <t>Reverse Osmosis Water (RO)</t>
  </si>
  <si>
    <t xml:space="preserve">System-40 </t>
  </si>
  <si>
    <t xml:space="preserve">050 = 0.5"                            010 = 1"                          150 = 1.5"
340 = 0.75"                          011 = 1" high flow           020 = 2"
341 = 0.75" high flow          130 = 1.25"                      250 = 2.5"                         </t>
  </si>
  <si>
    <t>1 = RS485 (BACnet MS/TP or MODBUS RTU) 
     - Field Configurable</t>
  </si>
  <si>
    <t>Y/N</t>
  </si>
  <si>
    <t>Meter Tag/ Location Information</t>
  </si>
  <si>
    <t>Specify glycol type and % if applicable</t>
  </si>
  <si>
    <t xml:space="preserve">1 = Three (3) pulse outputs, dry contact </t>
  </si>
  <si>
    <t>1 = 24 V AC/DC</t>
  </si>
  <si>
    <t xml:space="preserve"> ONICON F-1000 Series Turbine Flow Meters</t>
  </si>
  <si>
    <t>Engineering Units for Pulse Output</t>
  </si>
  <si>
    <t>Engineering Units for 4-20 mA Output</t>
  </si>
  <si>
    <t>Analog Flow Range</t>
  </si>
  <si>
    <t xml:space="preserve">Min Mass Flow Rate </t>
  </si>
  <si>
    <t xml:space="preserve">Max Mass Flow Rate </t>
  </si>
  <si>
    <t>F-1500</t>
  </si>
  <si>
    <t>F-2000</t>
  </si>
  <si>
    <t>HVAC Heating HW</t>
  </si>
  <si>
    <t>Domestic HW</t>
  </si>
  <si>
    <t>Humidification</t>
  </si>
  <si>
    <t>Process Heating</t>
  </si>
  <si>
    <t>Other</t>
  </si>
  <si>
    <r>
      <t xml:space="preserve">Flow Straightener
</t>
    </r>
    <r>
      <rPr>
        <i/>
        <sz val="11"/>
        <rFont val="Arial"/>
        <family val="2"/>
      </rPr>
      <t>(Y/N)</t>
    </r>
  </si>
  <si>
    <r>
      <t xml:space="preserve">Pipe Size 
</t>
    </r>
    <r>
      <rPr>
        <sz val="10"/>
        <rFont val="Arial"/>
        <family val="2"/>
      </rPr>
      <t>(inches)</t>
    </r>
  </si>
  <si>
    <r>
      <t xml:space="preserve">Pipe Size
</t>
    </r>
    <r>
      <rPr>
        <sz val="10"/>
        <rFont val="Arial"/>
        <family val="2"/>
      </rPr>
      <t>(inches)</t>
    </r>
  </si>
  <si>
    <r>
      <t xml:space="preserve">Liquid
Type
_________
</t>
    </r>
    <r>
      <rPr>
        <sz val="10"/>
        <rFont val="Arial"/>
        <family val="2"/>
      </rPr>
      <t>Water 
% e. glycol
% p. glycol</t>
    </r>
  </si>
  <si>
    <t>A1= 1.25- 2.5" (clearance ≥ 18")  (single turbine ONLY)
B2= 1.25-4" (clearance ≥ 20") (single turbine ONLY)
C3= 2.5-10" (clearance ≥ 22")              
D4= 2.5-16" (clearance ≥ 24")                
E5= 2.5-22" (clearance ≥ 26")    
F6= 2.5-72" (clearance ≥ 28")
00 = Inline</t>
  </si>
  <si>
    <t>1 = 316 SS, XAREC, Viton Temp &lt; 150 F
2 = 316 SS, XAREC, FKM Temp &lt; 250 F
3 = 316 SS, XAREC, EPDM, NSF rated for domestic water (ONLY available for pipe size range from 1.25-2.5")</t>
  </si>
  <si>
    <t>F-2602-110-2200</t>
  </si>
  <si>
    <t>F-2602-310-2200</t>
  </si>
  <si>
    <t>F-2604-110-1401</t>
  </si>
  <si>
    <t>In-line vortex flow meter w/ 4" Class 150 flange, integral t-mitter, and temp. comp. 24 VDC power w/ (3) 4-20mA, (1) scaled pulse, (3) alarm &amp; BAC. 500F. Gross energy output.</t>
  </si>
  <si>
    <t>F-2604-129-1200</t>
  </si>
  <si>
    <t>In-line vortex flow meter w/ 4" Class 150 flange, remote t-mitter w/ 50' of cable, &amp; no comp., volumetric flow only. 24 VDC power w/ (1) 4-20mA, (1) scaled pulse, (1) alarm &amp; BAC. 500F.</t>
  </si>
  <si>
    <t>F-2604-313-0000</t>
  </si>
  <si>
    <t>In-line vortex flow meter w/ 4" Class 300 flange, integral t-mitter, temp. &amp; pres. comp., 300 psia. Loop powered 4-20mA &amp; scaled pulse output. 500F.</t>
  </si>
  <si>
    <t>F-2604-324-1200</t>
  </si>
  <si>
    <t>In-line vortex flow meter w/ 4" Class 300 flange, remote t-mitter w/ 50' of cable, temp. &amp; pres. comp., 500 psia. 24 VDC power w/ (1) 4-20mA, (1) scaled pulse, (1) alarm &amp; BAC. 500F.</t>
  </si>
  <si>
    <t>F-2608-313-0000</t>
  </si>
  <si>
    <t>In-line vortex flow meter w/ 8" Class 300 flange, integral t-mitter, temp. &amp; pres. comp., 300 psia. Loop powered 4-20mA &amp; scaled pulse output. 500F.</t>
  </si>
  <si>
    <t>F-2700-530-1400</t>
  </si>
  <si>
    <t>Insertion vortex flow meter w/ 2" Class 300 flange &amp; retractor, remote t-mitter w/ 100' of cable, and temp. comp. 24 VDC power w/ (3) 4-20mA, (1) scaled pulse, (3) alarm &amp; BAC. 500F.</t>
  </si>
  <si>
    <t>BTU meter with NEMA 13 enclosure, 24 VAC power supply, and matched pair of current (mA) based temperature sensors, CHW range.</t>
  </si>
  <si>
    <t>BTU meter with NEMA 13 enclosure, 24 VAC power supply, and matched pair of current (mA) based temperature sensors, HW range.</t>
  </si>
  <si>
    <t>BTU meter with NEMA 13 enclosure, 24 VAC power supply, and matched pair of RTD temperature sensors, 122-302F.</t>
  </si>
  <si>
    <t>BTU meter with NEMA 13 enclosure, 24 VAC power supply, single isolated analog output, and matched pair of current (mA) based temperature sensors, CHW range.</t>
  </si>
  <si>
    <t>BTU meter with NEMA 13 enclosure, 24 VAC power supply, single isolated analog output, and matched pair of current (mA) based temperature sensors, HW range.</t>
  </si>
  <si>
    <t>BTU meter with NEMA 13 enclosure, 24 VAC power supply, four isolated analog outputs, and matched pair of current (mA) based temperature sensors, CHW range.</t>
  </si>
  <si>
    <t>BTU meter with NEMA 13 enclosure, 24 VAC power supply, four isolated analog outputs, and matched pair of current (mA) based temperature sensors, HW range.</t>
  </si>
  <si>
    <t>BTU meter with NEMA 13 enclosure, 24 VAC power supply, BAC MS/TP, and matched pair of current (mA) based temperature sensors, CHW range.</t>
  </si>
  <si>
    <t>BTU meter with NEMA 13 enclosure, 24 VAC power supply, BAC MS/TP, and matched pair of current (mA) based temperature sensors, HW range.</t>
  </si>
  <si>
    <t>BTU meter with NEMA 13 enclosure, 24 VAC power supply, BAC MS/TP, and matched pair of RTD temperature sensors, 122-302F.</t>
  </si>
  <si>
    <t>BTU meter with NEMA 13 enclosure, 24 VAC power supply, BAC MS/TP, and matched pair of RTD temperature sensors, 32-302F.</t>
  </si>
  <si>
    <t>BTU meter with NEMA 13 enclosure, 24 VAC power supply, BAC MS/TP, and matched pair of RTD temperature sensors, 80-400F.</t>
  </si>
  <si>
    <t>BTU meter with NEMA 13 enclosure, 24 VAC power supply, BAC MS/TP, and matched pair of RTD temperature sensors, 4-104F.</t>
  </si>
  <si>
    <t>BTU meter with NEMA 13 enclosure, 24 VAC power supply, BAC MS/TP, aux. pulse input and matched pair of current (mA) based temperature sensors, CHW range.</t>
  </si>
  <si>
    <t>BTU meter with NEMA 13 enclosure, 24 VAC power supply, BAC MS/TP, single isolated analog output, and matched pair of current (mA) based temperature sensors, CHW range.</t>
  </si>
  <si>
    <t>BTU meter with NEMA 13 enclosure, 24 VAC power supply, BAC MS/TP, single isolated analog output, and matched pair of current (mA) based temperature sensors, HW range.</t>
  </si>
  <si>
    <t>BTU meter with NEMA 13 enclosure, 24 VAC power supply, BAC MS/TP, single isolated analog output, and matched pair of RTD temperature sensors, 122-302F.</t>
  </si>
  <si>
    <t>BTU meter with NEMA 13 enclosure, 24 VAC power supply, BAC MS/TP, four isolated analog outputs, and matched pair of current (mA) based temperature sensors, CHW range.</t>
  </si>
  <si>
    <t>BTU meter with NEMA 13 enclosure, 24 VAC power supply, BAC MS/TP, four isolated analog outputs, and matched pair of current (mA) based temperature sensors, HW range.</t>
  </si>
  <si>
    <t>BTU meter with NEMA 13 enclosure, 24 VAC power supply, BAC MS/TP, four isolated analog outputs, and matched pair of RTD temperature sensors, 122-302F.</t>
  </si>
  <si>
    <t>BTU meter with NEMA 13 enclosure, 24 VAC power supply, MOD RTU, and matched pair of current (mA) based temperature sensors, CHW range.</t>
  </si>
  <si>
    <t>BTU meter with NEMA 13 enclosure, 24 VAC power supply, MOD RTU, and matched pair of current (mA) based temperature sensors, HW range.</t>
  </si>
  <si>
    <t>BTU meter with NEMA 13 enclosure, 24 VAC power supply, MOD RTU, single isolated analog output, and matched pair of current (mA) based temperature sensors, CHW range.</t>
  </si>
  <si>
    <t>BTU meter with NEMA 13 enclosure, 24 VAC power supply, MOD RTU, single isolated analog output, and matched pair of current (mA) based temperature sensors, HW range.</t>
  </si>
  <si>
    <t>BTU meter with NEMA 13 enclosure, 24 VAC power supply, MOD RTU, four isolated analog outputs, and matched pair of current (mA) based temperature sensors, CHW range.</t>
  </si>
  <si>
    <t>BTU meter with NEMA 13 enclosure, 24 VAC power supply, MOD RTU, four isolated analog outputs, and matched pair of current (mA) based temperature sensors, HW range.</t>
  </si>
  <si>
    <t>BTU meter with NEMA 13 enclosure, 24 VAC power supply, BAC IP, and matched pair of current (mA) based temperature sensors, CHW range.</t>
  </si>
  <si>
    <t>BTU meter with NEMA 13 enclosure, 24 VAC power supply, BAC IP, and matched pair of current (mA) based temperature sensors, HW range.</t>
  </si>
  <si>
    <t>BTU meter with NEMA 13 enclosure, 24 VAC power supply, BAC IP, and matched pair of RTD temperature sensors, 122-302F.</t>
  </si>
  <si>
    <t>BTU meter with NEMA 13 enclosure, 24 VAC power supply, BAC IP, single isolated analog output, and matched pair of current (mA) based temperature sensors, CHW range.</t>
  </si>
  <si>
    <t>SYS-10-1131-01O2</t>
  </si>
  <si>
    <t>BTU meter with NEMA 13 enclosure, 24 VAC power supply, BAC IP, single isolated analog output, and matched pair of current (mA) based temperature sensors, HW range.</t>
  </si>
  <si>
    <t>BTU meter with NEMA 13 enclosure, 24 VAC power supply, BAC IP, four isolated analog outputs, and matched pair of current (mA) based temperature sensors, CHW range.</t>
  </si>
  <si>
    <t>SYS-10-1132-01O2</t>
  </si>
  <si>
    <t>BTU meter with NEMA 13 enclosure, 24 VAC power supply, BAC IP, four isolated analog outputs, and matched pair of current (mA) based temperature sensors, HW range.</t>
  </si>
  <si>
    <t>BTU meter with NEMA 13 enclosure, 24 VAC power supply, MOD TCP/IP, and matched pair of current (mA) based temperature sensors, CHW range.</t>
  </si>
  <si>
    <t>BTU meter with NEMA 13 enclosure, 24 VAC power supply, MOD TCP/IP, and matched pair of current (mA) based temperature sensors, HW range.</t>
  </si>
  <si>
    <t>BTU meter with NEMA 13 enclosure, 24 VAC power supply, MOD TCP/IP, and matched pair of RTD temperature sensors, 122-302F.</t>
  </si>
  <si>
    <t>BTU meter with NEMA 13 enclosure, 24 VAC power supply, MOD TCP/IP, aux. pulse input and matched pair of current (mA) based temperature sensors, CHW range.</t>
  </si>
  <si>
    <t>BTU meter with NEMA 13 enclosure, 24 VAC power supply, MOD TCP/IP, single isolated analog output, and matched pair of current (mA) based temperature sensors, CHW range.</t>
  </si>
  <si>
    <t>BTU meter with NEMA 13 enclosure, 24 VAC power supply, MOD TCP/IP, four isolated analog outputs, and matched pair of current (mA) based temperature sensors, CHW range.</t>
  </si>
  <si>
    <t>BTU meter with NEMA 13 enclosure, 24 VAC power supply, DUAL NET, and matched pair of current (mA) based temperature sensors, CHW range.</t>
  </si>
  <si>
    <t>BTU meter with NEMA 13 enclosure, 24 VAC power supply, DUAL NET, and matched pair of current (mA) based temperature sensors, HW range.</t>
  </si>
  <si>
    <t>BTU meter with NEMA 13 enclosure, 24 VAC power supply, N2, and matched pair of current (mA) based temperature sensors, CHW range.</t>
  </si>
  <si>
    <t>BTU meter with NEMA 13 enclosure, 24 VAC power supply, N2, and matched pair of current (mA) based temperature sensors, HW range.</t>
  </si>
  <si>
    <t>BTU meter with NEMA 13 enclosure, 24 VAC power supply, N2, single isolated analog output, and matched pair of current (mA) based temperature sensors, CHW range.</t>
  </si>
  <si>
    <t>BTU meter with NEMA 13 enclosure, 24 VAC power supply, N2, single isolated analog output, and matched pair of current (mA) based temperature sensors, HW range.</t>
  </si>
  <si>
    <t>BTU meter with NEMA 13 enclosure, 24 VAC power supply, N2, four isolated analog outputs, and matched pair of current (mA) based temperature sensors, CHW range.</t>
  </si>
  <si>
    <t>BTU meter with NEMA 13 enclosure, 24 VAC power supply, P1, and matched pair of current (mA) based temperature sensors, CHW range.</t>
  </si>
  <si>
    <t>BTU meter with NEMA 13 enclosure, 24 VAC power supply, P1, and matched pair of current (mA) based temperature sensors, HW range.</t>
  </si>
  <si>
    <t>BTU meter with NEMA 13 enclosure, 24 VAC power supply, P1, and matched pair of RTD temperature sensors, 100-500F.</t>
  </si>
  <si>
    <t>BTU meter with NEMA 13 enclosure, 24 VAC power supply, P1, single isolated analog output, and matched pair of current (mA) based temperature sensors, CHW range.</t>
  </si>
  <si>
    <t>BTU meter with NEMA 13 enclosure, 24 VAC power supply, P1, four isolated analog outputs, and matched pair of current (mA) based temperature sensors, CHW range.</t>
  </si>
  <si>
    <t>BTU meter with NEMA 13 enclosure, 24 VAC power supply, P1, four isolated analog outputs, and matched pair of current (mA) based temperature sensors, HW range.</t>
  </si>
  <si>
    <t>BTU meter with NEMA 13 enclosure, 24 VAC power supply, LON, and matched pair of current (mA) based temperature sensors, CHW range.</t>
  </si>
  <si>
    <t>BTU meter with NEMA 13 enclosure, 24 VAC power supply, LON, and matched pair of current (mA) based temperature sensors, HW range.</t>
  </si>
  <si>
    <t>BTU meter with NEMA 13 enclosure, 24 VAC power supply, LON, and matched pair of RTD temperature sensors, 122-302F.</t>
  </si>
  <si>
    <t>BTU meter with NEMA 13 enclosure, 24 VAC power supply, LON, single isolated analog output, and matched pair of current (mA) based temperature sensors, CHW range.</t>
  </si>
  <si>
    <t>BTU meter with NEMA 13 enclosure, 24 VAC power supply, LON, single isolated analog output, and matched pair of RTD temperature sensors, 122-302F.</t>
  </si>
  <si>
    <t>BTU meter with NEMA 13 enclosure, 24 VAC power supply, LON, four isolated analog outputs, and matched pair of current (mA) based temperature sensors, CHW range.</t>
  </si>
  <si>
    <t>BTU meter with NEMA 13 enclosure, 24 VAC power supply, LON, four isolated analog outputs, and matched pair of current (mA) based temperature sensors, HW range.</t>
  </si>
  <si>
    <t>BTU meter with NEMA 13 enclosure, 120 VAC power supply, and matched pair of current (mA) based temperature sensors, CHW range.</t>
  </si>
  <si>
    <t>BTU meter with NEMA 13 enclosure, 120 VAC power supply, and matched pair of current (mA) based temperature sensors, HW range.</t>
  </si>
  <si>
    <t>BTU meter with NEMA 13 enclosure, 120 VAC power supply, and matched pair of RTD temperature sensors, 122-302F.</t>
  </si>
  <si>
    <t>BTU meter with NEMA 13 enclosure, 120 VAC power supply, single isolated analog output, and matched pair of current (mA) based temperature sensors, CHW range.</t>
  </si>
  <si>
    <t>BTU meter with NEMA 13 enclosure, 120 VAC power supply, four isolated analog outputs, and matched pair of current (mA) based temperature sensors, CHW range.</t>
  </si>
  <si>
    <t>BTU meter with NEMA 13 enclosure, 120 VAC power supply, four isolated analog outputs, and matched pair of current (mA) based temperature sensors, HW range.</t>
  </si>
  <si>
    <t>BTU meter with NEMA 13 enclosure, 120 VAC power supply, BAC MS/TP, and matched pair of current (mA) based temperature sensors, CHW range.</t>
  </si>
  <si>
    <t>BTU meter with NEMA 13 enclosure, 120 VAC power supply, BAC MS/TP, and matched pair of current (mA) based temperature sensors, HW range.</t>
  </si>
  <si>
    <t>BTU meter with NEMA 13 enclosure, 120 VAC power supply, BAC MS/TP, aux. pulse input and matched pair of current (mA) based temperature sensors, CHW range.</t>
  </si>
  <si>
    <t>BTU meter with NEMA 13 enclosure, 120 VAC power supply, BAC MS/TP, single isolated analog output, and matched pair of current (mA) based temperature sensors, CHW range.</t>
  </si>
  <si>
    <t>BTU meter with NEMA 13 enclosure, 120 VAC power supply, BAC MS/TP, single isolated analog output, and matched pair of current (mA) based temperature sensors, HW range.</t>
  </si>
  <si>
    <t>BTU meter with NEMA 13 enclosure, 120 VAC power supply, BAC MS/TP, four isolated analog outputs, and matched pair of current (mA) based temperature sensors, CHW range.</t>
  </si>
  <si>
    <t>SYS-10-1212-01O2</t>
  </si>
  <si>
    <t>BTU meter with NEMA 13 enclosure, 120 VAC power supply, BAC MS/TP, four isolated analog outputs, and matched pair of current (mA) based temperature sensors, HW range.</t>
  </si>
  <si>
    <t>BTU meter with NEMA 13 enclosure, 120 VAC power supply, BAC MS/TP, four isolated analog outputs, and matched pair of RTD temperature sensors, 122-302F.</t>
  </si>
  <si>
    <t>BTU meter with NEMA 13 enclosure, 120 VAC power supply, MOD RTU, and matched pair of current (mA) based temperature sensors, CHW range.</t>
  </si>
  <si>
    <t>BTU meter with NEMA 13 enclosure, 120 VAC power supply, MOD RTU, and matched pair of current (mA) based temperature sensors, HW range.</t>
  </si>
  <si>
    <t>BTU meter with NEMA 13 enclosure, 120 VAC power supply, MOD RTU, and matched pair of RTD temperature sensors, 122-302F.</t>
  </si>
  <si>
    <t>BTU meter with NEMA 13 enclosure, 120 VAC power supply, MOD RTU, and matched pair of RTD temperature sensors, 32-302F.</t>
  </si>
  <si>
    <t>BTU meter with NEMA 13 enclosure, 120 VAC power supply, MOD RTU, single isolated analog output, and matched pair of current (mA) based temperature sensors, CHW range.</t>
  </si>
  <si>
    <t>BTU meter with NEMA 13 enclosure, 120 VAC power supply, MOD RTU, single isolated analog output, and matched pair of RTD temperature sensors, 122-302F.</t>
  </si>
  <si>
    <t>BTU meter with NEMA 13 enclosure, 120 VAC power supply, MOD RTU, four isolated analog outputs, and matched pair of current (mA) based temperature sensors, CHW range.</t>
  </si>
  <si>
    <t>SYS-10-1222-01O2</t>
  </si>
  <si>
    <t>BTU meter with NEMA 13 enclosure, 120 VAC power supply, MOD RTU, four isolated analog outputs, and matched pair of current (mA) based temperature sensors, HW range.</t>
  </si>
  <si>
    <t>BTU meter with NEMA 13 enclosure, 120 VAC power supply, MOD RTU, four isolated analog outputs, and matched pair of RTD temperature sensors, 122-302F.</t>
  </si>
  <si>
    <t>BTU meter with NEMA 13 enclosure, 120 VAC power supply, BAC IP, and matched pair of current (mA) based temperature sensors, CHW range.</t>
  </si>
  <si>
    <t>BTU meter with NEMA 13 enclosure, 120 VAC power supply, BAC IP, and matched pair of current (mA) based temperature sensors, HW range.</t>
  </si>
  <si>
    <t>BTU meter with NEMA 13 enclosure, 120 VAC power supply, BAC IP, and matched pair of RTD temperature sensors, 122-302F.</t>
  </si>
  <si>
    <t>BTU meter with NEMA 13 enclosure, 120 VAC power supply, BAC IP, aux. pulse input and matched pair of current (mA) based temperature sensors, CHW range.</t>
  </si>
  <si>
    <t>SYS-10-1231-01O1</t>
  </si>
  <si>
    <t>BTU meter with NEMA 13 enclosure, 120 VAC power supply, BAC IP, single isolated analog output, and matched pair of current (mA) based temperature sensors, CHW range.</t>
  </si>
  <si>
    <t>BTU meter with NEMA 13 enclosure, 120 VAC power supply, BAC IP, four isolated analog outputs, and matched pair of current (mA) based temperature sensors, CHW range.</t>
  </si>
  <si>
    <t>BTU meter with NEMA 13 enclosure, 120 VAC power supply, BAC IP, four isolated analog outputs, and matched pair of current (mA) based temperature sensors, HW range.</t>
  </si>
  <si>
    <t>BTU meter with NEMA 13 enclosure, 120 VAC power supply, BAC IP, four isolated analog outputs, and matched pair of RTD temperature sensors, 122-302F.</t>
  </si>
  <si>
    <t>SYS-10-1232-01S4</t>
  </si>
  <si>
    <t>BTU meter with NEMA 13 enclosure, 120 VAC power supply, BAC IP, four isolated analog outputs, and matched pair of RTD temperature sensors, 80-400F.</t>
  </si>
  <si>
    <t>BTU meter with NEMA 13 enclosure, 120 VAC power supply, MOD TCP/IP, and matched pair of current (mA) based temperature sensors, CHW range.</t>
  </si>
  <si>
    <t>BTU meter with NEMA 13 enclosure, 120 VAC power supply, MOD TCP/IP, and matched pair of current (mA) based temperature sensors, HW range.</t>
  </si>
  <si>
    <t>BTU meter with NEMA 13 enclosure, 120 VAC power supply, MOD TCP/IP, and matched pair of RTD temperature sensors, 122-302F.</t>
  </si>
  <si>
    <t>BTU meter with NEMA 13 enclosure, 120 VAC power supply, MOD TCP/IP, four isolated analog outputs, and matched pair of current (mA) based temperature sensors, CHW range.</t>
  </si>
  <si>
    <t>BTU meter with NEMA 13 enclosure, 120 VAC power supply, DUAL NET, and matched pair of current (mA) based temperature sensors, CHW range.</t>
  </si>
  <si>
    <t>SYS-10-1250-01O2</t>
  </si>
  <si>
    <t>BTU meter with NEMA 13 enclosure, 120 VAC power supply, DUAL NET, and matched pair of current (mA) based temperature sensors, HW range.</t>
  </si>
  <si>
    <t>BTU meter with NEMA 13 enclosure, 120 VAC power supply, DUAL NET, and matched pair of RTD temperature sensors, 122-302F.</t>
  </si>
  <si>
    <t>BTU meter with NEMA 13 enclosure, 120 VAC power supply, N2, and matched pair of current (mA) based temperature sensors, CHW range.</t>
  </si>
  <si>
    <t>BTU meter with NEMA 13 enclosure, 120 VAC power supply, N2, single isolated analog output, and matched pair of current (mA) based temperature sensors, CHW range.</t>
  </si>
  <si>
    <t>BTU meter with NEMA 13 enclosure, 120 VAC power supply, P1, and matched pair of current (mA) based temperature sensors, CHW range.</t>
  </si>
  <si>
    <t>BTU meter with NEMA 13 enclosure, 120 VAC power supply, P1, and matched pair of current (mA) based temperature sensors, HW range.</t>
  </si>
  <si>
    <t>BTU meter with NEMA 13 enclosure, 120 VAC power supply, P1, and matched pair of RTD temperature sensors, 80-400F.</t>
  </si>
  <si>
    <t>BTU meter with NEMA 13 enclosure, 120 VAC power supply, P1, four isolated analog outputs, and matched pair of current (mA) based temperature sensors, CHW range.</t>
  </si>
  <si>
    <t>BTU meter with NEMA 13 enclosure, 120 VAC power supply, LON, and matched pair of current (mA) based temperature sensors, CHW range.</t>
  </si>
  <si>
    <t>BTU meter with NEMA 13 enclosure, 120 VAC power supply, LON, and matched pair of RTD temperature sensors, 122-302F.</t>
  </si>
  <si>
    <t>BTU meter with NEMA 13 enclosure, 120 VAC power supply, LON, single isolated analog output, and matched pair of current (mA) based temperature sensors, CHW range.</t>
  </si>
  <si>
    <t>BTU meter with NEMA 13 enclosure, 240 VAC power supply, BAC MS/TP, and matched pair of current (mA) based temperature sensors, CHW range.</t>
  </si>
  <si>
    <t>BTU meter with NEMA 13 enclosure, 240 VAC power supply, BAC MS/TP, and matched pair of RTD temperature sensors, 122-302F.</t>
  </si>
  <si>
    <t>BTU meter with NEMA 13 enclosure, 240 VAC power supply, MOD RTU, and matched pair of current (mA) based temperature sensors, CHW range.</t>
  </si>
  <si>
    <t>BTU meter with NEMA 13 enclosure, 240 VAC power supply, MOD RTU, and matched pair of RTD temperature sensors, 4-104F.</t>
  </si>
  <si>
    <t>BTU meter with NEMA 13 enclosure, 240 VAC power supply, BAC IP, and matched pair of current (mA) based temperature sensors, CHW range.</t>
  </si>
  <si>
    <t>BTU meter with NEMA 4 enclosure, 24 VAC power supply, and matched pair of current (mA) based temperature sensors, CHW range.</t>
  </si>
  <si>
    <t>BTU meter with NEMA 4 enclosure, 24 VAC power supply, four isolated analog outputs, and matched pair of current (mA) based temperature sensors, CHW range.</t>
  </si>
  <si>
    <t>BTU meter with NEMA 4 enclosure, 24 VAC power supply, BAC MS/TP, and matched pair of current (mA) based temperature sensors, CHW range.</t>
  </si>
  <si>
    <t>BTU meter with NEMA 4 enclosure, 24 VAC power supply, BAC MS/TP, and matched pair of current (mA) based temperature sensors, HW range.</t>
  </si>
  <si>
    <t>BTU meter with NEMA 4 enclosure, 24 VAC power supply, BAC MS/TP, and matched pair of RTD temperature sensors, 122-302F.</t>
  </si>
  <si>
    <t>BTU meter with NEMA 4 enclosure, 24 VAC power supply, BAC MS/TP, single isolated analog output, and matched pair of current (mA) based temperature sensors, CHW range.</t>
  </si>
  <si>
    <t>BTU meter with NEMA 4 enclosure, 24 VAC power supply, BAC MS/TP, four isolated analog outputs, and matched pair of current (mA) based temperature sensors, CHW range.</t>
  </si>
  <si>
    <t>BTU meter with NEMA 4 enclosure, 24 VAC power supply, BAC MS/TP, four isolated analog outputs, and matched pair of current (mA) based temperature sensors, HW range.</t>
  </si>
  <si>
    <t>BTU meter with NEMA 4 enclosure, 24 VAC power supply, MOD RTU, four isolated analog outputs, and matched pair of current (mA) based temperature sensors, CHW range.</t>
  </si>
  <si>
    <t>BTU meter with NEMA 4 enclosure, 24 VAC power supply, BAC IP, and matched pair of current (mA) based temperature sensors, CHW range.</t>
  </si>
  <si>
    <t>BTU meter with NEMA 4 enclosure, 24 VAC power supply, BAC IP, and matched pair of current (mA) based temperature sensors, HW range.</t>
  </si>
  <si>
    <t>SYS-10-2131-01O2</t>
  </si>
  <si>
    <t>BTU meter with NEMA 4 enclosure, 24 VAC power supply, BAC IP, single isolated analog output, and matched pair of current (mA) based temperature sensors, HW range.</t>
  </si>
  <si>
    <t>BTU meter with NEMA 4 enclosure, 24 VAC power supply, MOD TCP/IP, and matched pair of current (mA) based temperature sensors, CHW range.</t>
  </si>
  <si>
    <t>BTU meter with NEMA 4 enclosure, 24 VAC power supply, MOD TCP/IP, single isolated analog output, and matched pair of current (mA) based temperature sensors, CHW range.</t>
  </si>
  <si>
    <t>BTU meter with NEMA 4 enclosure, 24 VAC power supply, MOD TCP/IP, four isolated analog outputs, and matched pair of current (mA) based temperature sensors, CHW range.</t>
  </si>
  <si>
    <t>BTU meter with NEMA 4 enclosure, 24 VAC power supply, P1, and matched pair of current (mA) based temperature sensors, HW range.</t>
  </si>
  <si>
    <t>SYS-10-2202-01S1</t>
  </si>
  <si>
    <t>BTU meter with NEMA 4 enclosure, 120 VAC power supply, four isolated analog outputs, and matched pair of RTD temperature sensors, 122-302F.</t>
  </si>
  <si>
    <t>BTU meter with NEMA 4 enclosure, 120 VAC power supply, BAC MS/TP, and matched pair of current (mA) based temperature sensors, CHW range.</t>
  </si>
  <si>
    <t>BTU meter with NEMA 4 enclosure, 120 VAC power supply, BAC MS/TP, and matched pair of current (mA) based temperature sensors, HW range.</t>
  </si>
  <si>
    <t>BTU meter with NEMA 4 enclosure, 120 VAC power supply, BAC MS/TP, and matched pair of RTD temperature sensors, 122-302F.</t>
  </si>
  <si>
    <t>SYS-10-2220-01O2</t>
  </si>
  <si>
    <t>BTU meter with NEMA 4 enclosure, 120 VAC power supply, MOD RTU, and matched pair of current (mA) based temperature sensors, HW range.</t>
  </si>
  <si>
    <t>BTU meter with NEMA 4 enclosure, 120 VAC power supply, MOD RTU, four isolated analog outputs, and matched pair of current (mA) based temperature sensors, CHW range.</t>
  </si>
  <si>
    <t>SYS-10-2222-01O2</t>
  </si>
  <si>
    <t>BTU meter with NEMA 4 enclosure, 120 VAC power supply, MOD RTU, four isolated analog outputs, and matched pair of current (mA) based temperature sensors, HW range.</t>
  </si>
  <si>
    <t>BTU meter with NEMA 4 enclosure, 120 VAC power supply, BAC IP, and matched pair of current (mA) based temperature sensors, CHW range.</t>
  </si>
  <si>
    <t>BTU meter with NEMA 4 enclosure, 120 VAC power supply, MOD TCP/IP, and matched pair of current (mA) based temperature sensors, CHW range.</t>
  </si>
  <si>
    <t>BTU meter with NEMA 4 enclosure, 120 VAC power supply, MOD TCP/IP, four isolated analog outputs, and matched pair of current (mA) based temperature sensors, CHW range.</t>
  </si>
  <si>
    <t>BTU meter with NEMA 4 enclosure, 120 VAC power supply, LON, and matched pair of current (mA) based temperature sensors, CHW range.</t>
  </si>
  <si>
    <t>BTU meter with NEMA 4 enclosure, 120 VAC power supply, LON, and matched pair of current (mA) based temperature sensors, HW range.</t>
  </si>
  <si>
    <t>BTU meter with NEMA 4 enclosure, 240 VAC power supply, BAC IP, four isolated analog outputs, and matched pair of current (mA) based temperature sensors, CHW range.</t>
  </si>
  <si>
    <t>PROJECT ORDER FORM</t>
  </si>
  <si>
    <t>Date:</t>
  </si>
  <si>
    <t>Project /
Job Name:</t>
  </si>
  <si>
    <t>Location:</t>
  </si>
  <si>
    <t>Company:</t>
  </si>
  <si>
    <t>E-Mail:</t>
  </si>
  <si>
    <t>Purchase Order Information</t>
  </si>
  <si>
    <t>Customer Information</t>
  </si>
  <si>
    <t>Number:</t>
  </si>
  <si>
    <t xml:space="preserve"> </t>
  </si>
  <si>
    <t>Telephone:</t>
  </si>
  <si>
    <t>Freight Billing Instructions</t>
  </si>
  <si>
    <t>Shipping Instructions</t>
  </si>
  <si>
    <t>Special Delivery Instructions:</t>
  </si>
  <si>
    <t>Requested Ship Date:</t>
  </si>
  <si>
    <t>Mark Shipment With:</t>
  </si>
  <si>
    <t>Notes</t>
  </si>
  <si>
    <r>
      <t xml:space="preserve">Expedite Charge (if applicable) </t>
    </r>
    <r>
      <rPr>
        <sz val="8.5"/>
        <color indexed="9"/>
        <rFont val="Arial"/>
        <family val="2"/>
      </rPr>
      <t>.</t>
    </r>
  </si>
  <si>
    <t>Project #:</t>
  </si>
  <si>
    <r>
      <t xml:space="preserve">Net Total </t>
    </r>
    <r>
      <rPr>
        <sz val="8.5"/>
        <color indexed="9"/>
        <rFont val="Arial"/>
        <family val="2"/>
      </rPr>
      <t>.</t>
    </r>
  </si>
  <si>
    <t>Total Billing Amount (pre tax)</t>
  </si>
  <si>
    <t>System-10 BTU Meters with Ultrasonic Flow Meters</t>
  </si>
  <si>
    <t>Engineer Location:</t>
  </si>
  <si>
    <t>Contact and Employee ID:</t>
  </si>
  <si>
    <t>Pipe Size Range (DD)</t>
  </si>
  <si>
    <t>Electronics Enclosure (A)</t>
  </si>
  <si>
    <t>Input Power (B)</t>
  </si>
  <si>
    <t>Serial Communications (C )</t>
  </si>
  <si>
    <t>Analog Output (D)</t>
  </si>
  <si>
    <t>Auxiliary Pulse Inputs/Outputs (EF)</t>
  </si>
  <si>
    <t>Auxilliary Pulse Outputs  (F)</t>
  </si>
  <si>
    <t xml:space="preserve">0 = No analog output (default)
1 = Single isolated (4-20 mA) analog output
2 = Four isolated (4-20 mA) analog outputs </t>
  </si>
  <si>
    <t>0 = Default                                     
1 = Auxiliary pulse input (requires communication protocol)</t>
  </si>
  <si>
    <t>Units</t>
  </si>
  <si>
    <t>Enclosure (F)</t>
  </si>
  <si>
    <t>Process Adapter (H)</t>
  </si>
  <si>
    <r>
      <t xml:space="preserve">Flow Straightener
</t>
    </r>
    <r>
      <rPr>
        <sz val="11"/>
        <rFont val="Arial"/>
        <family val="2"/>
      </rPr>
      <t>(Y/N)</t>
    </r>
  </si>
  <si>
    <r>
      <t xml:space="preserve">Grounding Rings 
</t>
    </r>
    <r>
      <rPr>
        <sz val="10"/>
        <color theme="1"/>
        <rFont val="Arial"/>
        <family val="2"/>
      </rPr>
      <t>(Y/N)</t>
    </r>
    <r>
      <rPr>
        <b/>
        <sz val="10"/>
        <color theme="1"/>
        <rFont val="Arial"/>
        <family val="2"/>
      </rPr>
      <t xml:space="preserve">
</t>
    </r>
    <r>
      <rPr>
        <sz val="10"/>
        <color theme="1"/>
        <rFont val="Arial"/>
        <family val="2"/>
      </rPr>
      <t xml:space="preserve">Grounding rings are required for non-metallic (non conductive) material  </t>
    </r>
  </si>
  <si>
    <r>
      <t xml:space="preserve">Liquid Type 
</t>
    </r>
    <r>
      <rPr>
        <sz val="10"/>
        <color theme="1"/>
        <rFont val="Arial"/>
        <family val="2"/>
      </rPr>
      <t>Specify % if Glycol</t>
    </r>
  </si>
  <si>
    <t>Meter Type (AA)</t>
  </si>
  <si>
    <t>Pipe Size Range (CC)</t>
  </si>
  <si>
    <t>Process Connection (D)</t>
  </si>
  <si>
    <t>Wetted Materials (E)</t>
  </si>
  <si>
    <t>Wiring Connection (G)</t>
  </si>
  <si>
    <t>Input Power (D)</t>
  </si>
  <si>
    <t>Process Connection (B)</t>
  </si>
  <si>
    <r>
      <t>0 = NPT threads
1 = ANSI class 150 flange (for 2</t>
    </r>
    <r>
      <rPr>
        <sz val="8"/>
        <color theme="0"/>
        <rFont val="Arial"/>
        <family val="2"/>
      </rPr>
      <t>½</t>
    </r>
    <r>
      <rPr>
        <i/>
        <sz val="8"/>
        <color theme="0"/>
        <rFont val="Arial"/>
        <family val="2"/>
      </rPr>
      <t>" pipe only)</t>
    </r>
  </si>
  <si>
    <t>Electronics Enclosure</t>
  </si>
  <si>
    <t>Serial Communications</t>
  </si>
  <si>
    <t xml:space="preserve">Auxilliary Pulse Outputs </t>
  </si>
  <si>
    <t>Transducer Series</t>
  </si>
  <si>
    <t xml:space="preserve">Installation Hardware </t>
  </si>
  <si>
    <t>Engineering Units 
4-20 mA Output</t>
  </si>
  <si>
    <t>Engineering Units
Pulse Output</t>
  </si>
  <si>
    <t>Insertion turbine flow meter w/ packing gland, 2" NPT &amp; retractor, integral t-mitter, &amp; temp. comp. Loop powered 4-20mA &amp; scaled pulse output. 450F.</t>
  </si>
  <si>
    <t>Insertion turbine flow meter w/ packing gland, 2" NPT &amp; retractor, integral t-mitter, &amp; temp. comp. 24 VDC power w/ (1) 4-20mA, scaled pulse, alarm contact &amp; MOD. 450F. Gross energy output.</t>
  </si>
  <si>
    <t>Insertion turbine flow meter w/ packing gland, 2" NPT &amp; retractor, integral t-mitter, temp. &amp; pres. comp., 100 psia. 24 VDC power w/ (1) 4-20mA, scaled pulse, alarm contact &amp; MOD. 450F. Gross energy output.</t>
  </si>
  <si>
    <t>Insertion turbine flow meter w/ packing gland, 2" NPT &amp; retractor, integral t-mitter, temp. &amp; pres. comp., 300 psia. Loop powered 4-20mA &amp; scaled pulse output. 450F.</t>
  </si>
  <si>
    <t>Insertion turbine flow meter w/ packing gland, 2" NPT &amp; retractor, remote t-mitter w/ 50' of cable, temp. &amp; pres. comp., 30 psia. 24 VDC power w/ (3) 4-20mA, (1) scaled pulse, (3) alarm &amp; BAC. 450F. Gross energy output.</t>
  </si>
  <si>
    <t>Insertion turbine flow meter w/ packing gland, 2" NPT &amp; retractor, remote t-mitter w/ 50' of cable, temp. &amp; pres. comp., 300 psia. 24 VDC power w/ (3) 4-20mA, (1) scaled pulse, (3) alarm &amp; BAC. 450F.</t>
  </si>
  <si>
    <t>Insertion turbine flow meter w/ packing gland, 2" Class 150 flange &amp; retractor, integral t-mitter, &amp; temp. comp. Loop powered 4-20mA &amp; scaled pulse output. 450F.</t>
  </si>
  <si>
    <t>Insertion turbine flow meter w/ packing gland, 2" Class 150 flange &amp; retractor, integral t-mitter, &amp; temp. comp. 24 VDC power w/ (1) 4-20mA, scaled pulse, alarm contact &amp; MOD. 450F.</t>
  </si>
  <si>
    <t>Insertion turbine flow meter w/ packing gland, 2" Class 150 flange &amp; retractor, integral t-mitter, &amp; temp. comp. 24 VDC power w/ (3) 4-20mA, (1) scaled pulse, (3) alarm &amp; BAC. 450F.</t>
  </si>
  <si>
    <t>Insertion turbine flow meter w/ packing gland, 2" Class 150 flange &amp; retractor, integral t-mitter, &amp; temp. comp. 24 VDC power w/ (1) 4-20mA, (1) scaled pulse, (1) alarm &amp; BAC. 450F.</t>
  </si>
  <si>
    <t>Insertion turbine flow meter w/ packing gland, 2" Class 150 flange &amp; retractor, integral t-mitter, &amp; temp. comp. Loop powered 4-20mA &amp; scaled pulse output. 850F.</t>
  </si>
  <si>
    <t>Insertion turbine flow meter w/ packing gland, 2" Class 150 flange &amp; retractor, integral t-mitter, &amp; temp. comp. 24 VDC power w/ (1) 4-20mA, (1) scaled pulse, (1) alarm &amp; BAC. 450F. Gross energy output.</t>
  </si>
  <si>
    <t>Insertion turbine flow meter w/ packing gland, 2" Class 150 flange &amp; retractor, integral t-mitter, temp. &amp; pres. comp., 300 psia. 24 VDC power w/ (1) 4-20mA, scaled pulse, alarm contact &amp; MOD. 450F.</t>
  </si>
  <si>
    <t>Insertion turbine flow meter w/ packing gland, 2" Class 150 flange &amp; retractor, integral t-mitter, &amp; no comp., volumetric flow only. Loop powered 4-20mA &amp; scaled pulse output. 450F.</t>
  </si>
  <si>
    <t>Insertion turbine flow meter w/ packing gland, 2" Class 150 flange &amp; retractor, remote t-mitter w/ 50' of cable, &amp; temp. comp. Loop powered 4-20mA &amp; scaled pulse output. 450F.</t>
  </si>
  <si>
    <t>Insertion turbine flow meter w/ packing gland, 2" Class 150 flange &amp; retractor, remote t-mitter w/ 50' of cable, &amp; temp. comp. 24 VDC power w/ powered 4-20mA &amp; scaled pulse output. 450F.</t>
  </si>
  <si>
    <t>Insertion turbine flow meter w/ packing gland, 2" Class 150 flange &amp; retractor, remote t-mitter w/ 50' of cable, &amp; temp. comp. 24 VDC power w/ (1) 4-20mA, (1) scaled pulse, (1) alarm &amp; BAC. 450F.</t>
  </si>
  <si>
    <t>Insertion turbine flow meter w/ packing gland, 2" Class 150 flange &amp; retractor, remote t-mitter w/ 50' of cable, temp. &amp; pres. comp., 100 psia. 24 VDC power w/ (1) 4-20mA, (1) scaled pulse, (1) alarm &amp; BAC. 450F.</t>
  </si>
  <si>
    <t>Insertion turbine flow meter w/ packing gland, 2" Class 150 flange &amp; retractor, remote t-mitter w/ 50' of cable, temp. &amp; pres. comp., 300 psia. 24 VDC power w/ (1) 4-20mA, (1) scaled pulse, (1) alarm &amp; BAC. 450F.</t>
  </si>
  <si>
    <t>Insertion turbine flow meter w/ packing gland, 2" Class 150 flange &amp; retractor, remote t-mitter w/ 50' of cable, &amp; no comp., volumetric flow only. 24 VDC power w/ (1) 4-20mA, (1) scaled pulse, (1) alarm &amp; BAC. 450F.</t>
  </si>
  <si>
    <t>Insertion turbine flow meter w/ packing gland, 2" Class 150 flange &amp; retractor, remote t-mitter w/ 100' of cable, &amp; temp. comp. Loop powered 4-20mA &amp; scaled pulse output. 450F.</t>
  </si>
  <si>
    <t>Insertion turbine flow meter w/ packing gland, 2" Class 300 flange &amp; retractor, integral t-mitter, &amp; temp. comp. 24 VDC power w/ (1) 4-20mA, (1) scaled pulse, (1) alarm &amp; BAC. 450F.</t>
  </si>
  <si>
    <t>Insertion turbine flow meter w/ packing gland, 2" Class 300 flange &amp; retractor, integral t-mitter, &amp; temp. comp. Loop powered 4-20mA &amp; scaled pulse output. 450F.</t>
  </si>
  <si>
    <t>Insertion turbine flow meter w/ packing gland, 2" Class 300 flange &amp; retractor, integral t-mitter, &amp; temp. comp. 24 VDC power w/ (3) 4-20mA, (1) scaled pulse, (3) alarm &amp; BAC. 450F.</t>
  </si>
  <si>
    <t>Insertion turbine flow meter w/ packing gland, 2" Class 300 flange &amp; retractor, integral t-mitter, temp. &amp; pres. comp., 300 psia. 24 VDC power w/ (1) 4-20mA, (1) scaled pulse, (1) alarm &amp; BAC. 450F.</t>
  </si>
  <si>
    <t>Insertion turbine flow meter w/ packing gland, 2" Class 300 flange &amp; retractor, remote t-mitter w/ 50' of cable, &amp; temp. comp. 24 VDC power w/ (1) 4-20mA, (1) scaled pulse, (1) alarm &amp; BAC. 450F.</t>
  </si>
  <si>
    <t>Insertion turbine flow meter w/ packing gland, 2" Class 300 flange &amp; retractor, remote t-mitter w/ 50' of cable, temp. &amp; pres. comp., 100 psia. Loop powered 4-20mA &amp; scaled pulse output. 450F.</t>
  </si>
  <si>
    <t>Insertion turbine flow meter w/ packing gland, 2" Class 300 flange &amp; retractor, remote t-mitter w/ 50' of cable, temp. &amp; pres. comp., 100 psia. 24 VDC power w/ (1) 4-20mA, (1) scaled pulse, (1) alarm &amp; BAC. 450F.</t>
  </si>
  <si>
    <t>Insertion turbine flow meter w/ packing gland, 2" Class 300 flange &amp; retractor, remote t-mitter w/ 50' of cable, temp. &amp; pres. comp., 300 psia. 24 VDC power w/ (1) 4-20mA, (1) scaled pulse, (1) alarm &amp; BAC. 450F.</t>
  </si>
  <si>
    <t>Insertion turbine flow meter w/ packing gland, 2" Class 300 flange &amp; retractor, remote t-mitter w/ 50' of cable, &amp; no comp., volumetric flow only. Loop powered 4-20mA &amp; scaled pulse output. 850F.</t>
  </si>
  <si>
    <t xml:space="preserve">Billing Information, Address, Bank Wire, etc. </t>
  </si>
  <si>
    <t>Installation Hardware Ship To Address</t>
  </si>
  <si>
    <t xml:space="preserve">Ship To Address </t>
  </si>
  <si>
    <r>
      <t xml:space="preserve">Tax Exempt </t>
    </r>
    <r>
      <rPr>
        <sz val="9"/>
        <color theme="1"/>
        <rFont val="Arial"/>
        <family val="2"/>
      </rPr>
      <t>(If YES, attach copy of certificate)</t>
    </r>
  </si>
  <si>
    <t xml:space="preserve">Ship Installation Hardware in Advance? </t>
  </si>
  <si>
    <t>Specified Engineer:</t>
  </si>
  <si>
    <t>Specification Type:</t>
  </si>
  <si>
    <t>Dry Tap Kit</t>
  </si>
  <si>
    <t>Hot Tap Kit</t>
  </si>
  <si>
    <t>No Kit</t>
  </si>
  <si>
    <t>* High Temperature Hot Water (HTHW)</t>
  </si>
  <si>
    <t>* Domestic Hot Water (DHW)</t>
  </si>
  <si>
    <t>* Domestic Cold Water (DCW)</t>
  </si>
  <si>
    <t>* Steam Condensate (SC)</t>
  </si>
  <si>
    <t>* Process Water (PrW)</t>
  </si>
  <si>
    <t>* Pool Water</t>
  </si>
  <si>
    <t>* Brine (BW)</t>
  </si>
  <si>
    <t>* Deionized Water (DIW)</t>
  </si>
  <si>
    <t>* Reverse Osmosis Water (RO)</t>
  </si>
  <si>
    <r>
      <t xml:space="preserve">Installation Hardware
</t>
    </r>
    <r>
      <rPr>
        <sz val="11"/>
        <rFont val="Arial"/>
        <family val="2"/>
      </rPr>
      <t>(Y/N)</t>
    </r>
  </si>
  <si>
    <t xml:space="preserve">Account #: </t>
  </si>
  <si>
    <t>Pipe Schedule</t>
  </si>
  <si>
    <r>
      <t xml:space="preserve">1 = 1 turbine      *2 = 2 turbines
</t>
    </r>
    <r>
      <rPr>
        <b/>
        <sz val="8"/>
        <color theme="1"/>
        <rFont val="Arial"/>
        <family val="2"/>
      </rPr>
      <t>* Requires a pipe size ≥ 2.5"</t>
    </r>
  </si>
  <si>
    <t>Leave blank for "ONICON Select" or enter custom value or application code</t>
  </si>
  <si>
    <r>
      <t xml:space="preserve">Note
</t>
    </r>
    <r>
      <rPr>
        <sz val="10"/>
        <color theme="1"/>
        <rFont val="Arial"/>
        <family val="2"/>
      </rPr>
      <t>Use Note Field to specify any of the following: Special Pipe Material, Installation Valve Stack Height, Overhead Clearance Restriction, Special Configuraton, Special Calibration Requirements and Optional Peripheral Equipment Configuration.</t>
    </r>
  </si>
  <si>
    <r>
      <t xml:space="preserve">Full Scale Flow Rate
</t>
    </r>
    <r>
      <rPr>
        <sz val="10"/>
        <color theme="1"/>
        <rFont val="Arial"/>
        <family val="2"/>
      </rPr>
      <t>Leave Blank for "ONICON Select" or enter custom value or application code</t>
    </r>
  </si>
  <si>
    <r>
      <t xml:space="preserve">Order Form Instructions:
</t>
    </r>
    <r>
      <rPr>
        <i/>
        <sz val="11"/>
        <color theme="1"/>
        <rFont val="Arial"/>
        <family val="2"/>
      </rPr>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t>
    </r>
  </si>
  <si>
    <r>
      <t xml:space="preserve">
</t>
    </r>
    <r>
      <rPr>
        <b/>
        <i/>
        <sz val="11"/>
        <color theme="1"/>
        <rFont val="Arial"/>
        <family val="2"/>
      </rPr>
      <t xml:space="preserve">Order Form Instructions:
</t>
    </r>
    <r>
      <rPr>
        <i/>
        <sz val="11"/>
        <color theme="1"/>
        <rFont val="Arial"/>
        <family val="2"/>
      </rPr>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
</t>
    </r>
    <r>
      <rPr>
        <b/>
        <i/>
        <vertAlign val="superscript"/>
        <sz val="11"/>
        <color theme="1"/>
        <rFont val="Arial"/>
        <family val="2"/>
      </rPr>
      <t>1</t>
    </r>
    <r>
      <rPr>
        <i/>
        <vertAlign val="superscript"/>
        <sz val="11"/>
        <color theme="1"/>
        <rFont val="Arial"/>
        <family val="2"/>
      </rPr>
      <t xml:space="preserve"> </t>
    </r>
    <r>
      <rPr>
        <i/>
        <sz val="11"/>
        <color theme="1"/>
        <rFont val="Arial"/>
        <family val="2"/>
      </rPr>
      <t>Transducer Cable Length is the amount of cable provided with each transducer. This cable cannot be cut to different lengths.</t>
    </r>
  </si>
  <si>
    <r>
      <t xml:space="preserve">Order Form Instructions:
</t>
    </r>
    <r>
      <rPr>
        <i/>
        <sz val="11"/>
        <color theme="1"/>
        <rFont val="Arial"/>
        <family val="2"/>
      </rPr>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
</t>
    </r>
    <r>
      <rPr>
        <b/>
        <vertAlign val="superscript"/>
        <sz val="11"/>
        <color theme="1"/>
        <rFont val="Calibri"/>
        <family val="2"/>
        <scheme val="minor"/>
      </rPr>
      <t/>
    </r>
  </si>
  <si>
    <t>Boiler Output</t>
  </si>
  <si>
    <t>Order Form Instructions:</t>
  </si>
  <si>
    <t>SM = Single mode: cooling or heating
DM = Dual mode: 2 pipe heating &amp; cooling</t>
  </si>
  <si>
    <t>Leave Blank for "ONICON Select" or enter custom value or application code</t>
  </si>
  <si>
    <t>SM = Single mode: cooling or heating
DM1 = Dual mode: 2 pipe heating &amp; cooling
DM2 = Dual mode: bi-directional flow</t>
  </si>
  <si>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
   If programming will be the same for each meter, only one order form needs to be completed. If parameters vary, please complete a separate order form for each variation.</t>
  </si>
  <si>
    <r>
      <t xml:space="preserve">Grounding Rings
</t>
    </r>
    <r>
      <rPr>
        <sz val="8"/>
        <color theme="1"/>
        <rFont val="Arial"/>
        <family val="2"/>
      </rPr>
      <t>(Y/N)</t>
    </r>
  </si>
  <si>
    <r>
      <t xml:space="preserve">  </t>
    </r>
    <r>
      <rPr>
        <sz val="9"/>
        <color theme="1"/>
        <rFont val="Calibri"/>
        <family val="2"/>
      </rPr>
      <t>¹</t>
    </r>
    <r>
      <rPr>
        <i/>
        <sz val="9"/>
        <color theme="1"/>
        <rFont val="Arial"/>
        <family val="2"/>
      </rPr>
      <t xml:space="preserve"> Transducer Cable Length is the amount of cable provided with each transducer. This cable cannot be cut to different lengths.</t>
    </r>
  </si>
  <si>
    <r>
      <t xml:space="preserve">Note
</t>
    </r>
    <r>
      <rPr>
        <sz val="10"/>
        <color theme="1"/>
        <rFont val="Arial"/>
        <family val="2"/>
      </rPr>
      <t xml:space="preserve">
Use Note Field to specify any of the following: Installation Valve Stack Height, Overhead Clearance Restriction, Special Configuraton, Special Calibration Requirements and Optional Peripheral Equipment Configuration.</t>
    </r>
  </si>
  <si>
    <r>
      <t xml:space="preserve">Note:  </t>
    </r>
    <r>
      <rPr>
        <sz val="8"/>
        <color theme="1"/>
        <rFont val="Arial"/>
        <family val="2"/>
      </rPr>
      <t>Use Note Field to specify any of the following: Special Pipe Material, Installation Valve Stack Height, Overhead Clearance Restriction, Special Configuraton and Special Calibration Requirements</t>
    </r>
  </si>
  <si>
    <r>
      <t xml:space="preserve">Note:    </t>
    </r>
    <r>
      <rPr>
        <sz val="8"/>
        <color theme="1"/>
        <rFont val="Arial"/>
        <family val="2"/>
      </rPr>
      <t xml:space="preserve">Use Note Field to specify any of the following: Special Pipe Material, Installation Valve Stack Height, Overhead Clearance Restriction, Special Configuraton and Special Calibration Requirements </t>
    </r>
  </si>
  <si>
    <r>
      <t xml:space="preserve">Note:   </t>
    </r>
    <r>
      <rPr>
        <sz val="8"/>
        <color theme="1"/>
        <rFont val="Arial"/>
        <family val="2"/>
      </rPr>
      <t xml:space="preserve">Use Note Field to specify any of the following: Special Pipe Material, Installation Valve Stack Height, Overhead Clearance Restriction, Special Configuraton and Special Calibration Requirements </t>
    </r>
  </si>
  <si>
    <t>SM =  Single mode: cooling or heating
DM = Dual mode: 2 pipe heating &amp; cooling</t>
  </si>
  <si>
    <t>System-20 BTU Meters with F-3500 Series Flow Meters</t>
  </si>
  <si>
    <r>
      <t xml:space="preserve">Note:   </t>
    </r>
    <r>
      <rPr>
        <sz val="8"/>
        <color theme="1"/>
        <rFont val="Arial"/>
        <family val="2"/>
      </rPr>
      <t>Use Note Field to specify any of the following: Special Pipe Material, Installation Valve Stack Height, Overhead Clearance Restriction, Special Configuraton and Special Calibration Requirements</t>
    </r>
  </si>
  <si>
    <r>
      <t xml:space="preserve">Note:    </t>
    </r>
    <r>
      <rPr>
        <sz val="8"/>
        <color theme="1"/>
        <rFont val="Arial"/>
        <family val="2"/>
      </rPr>
      <t xml:space="preserve">Use Note Field to specify any of the following: Special Pipe Material, Installation Valve Stack Height, Overhead Clearance Restriction, Special Configuraton and Special Calibration Requirements 
</t>
    </r>
  </si>
  <si>
    <r>
      <t xml:space="preserve"> </t>
    </r>
    <r>
      <rPr>
        <sz val="9"/>
        <color theme="1"/>
        <rFont val="Calibri"/>
        <family val="2"/>
      </rPr>
      <t>¹</t>
    </r>
    <r>
      <rPr>
        <i/>
        <sz val="9"/>
        <color theme="1"/>
        <rFont val="Arial"/>
        <family val="2"/>
      </rPr>
      <t xml:space="preserve"> Transducer Cable Length is the amount of cable provided with each transducer. This cable cannot be cut to different lengths.</t>
    </r>
  </si>
  <si>
    <t>System-20 BTU Meters with Clamp-on Ultrasonic Flow Meters</t>
  </si>
  <si>
    <t>System-20 BTU Meters with Ultrasonic Flow Meters</t>
  </si>
  <si>
    <r>
      <t xml:space="preserve">Note:  </t>
    </r>
    <r>
      <rPr>
        <sz val="8"/>
        <color theme="1"/>
        <rFont val="Arial"/>
        <family val="2"/>
      </rPr>
      <t xml:space="preserve"> Use Note Field to specify any of the following: Special Pipe Material, Installation Valve Stack Height, Overhead Clearance Restriction, Special Configuraton and Special Calibration Requirements </t>
    </r>
  </si>
  <si>
    <t>ENG = English
MET = Metric</t>
  </si>
  <si>
    <r>
      <t xml:space="preserve">          English - BTU/HR                         English - TONS*                         Metric                         Application Code
</t>
    </r>
    <r>
      <rPr>
        <b/>
        <sz val="8"/>
        <color theme="1"/>
        <rFont val="Arial"/>
        <family val="2"/>
      </rPr>
      <t>* TONS is commonly used for Chilled Water (CHW) or Condenser Water (CW) application only</t>
    </r>
  </si>
  <si>
    <r>
      <t xml:space="preserve">          English - BTU/HR                         English - TONS*                         Metric                          Application Code
</t>
    </r>
    <r>
      <rPr>
        <b/>
        <sz val="8"/>
        <color theme="1"/>
        <rFont val="Arial"/>
        <family val="2"/>
      </rPr>
      <t>* TONS is commonly used for Chilled Water (CHW) or Condenser Water (CW) application only</t>
    </r>
  </si>
  <si>
    <r>
      <t xml:space="preserve">Note
</t>
    </r>
    <r>
      <rPr>
        <sz val="10"/>
        <color theme="1"/>
        <rFont val="Arial"/>
        <family val="2"/>
      </rPr>
      <t xml:space="preserve">Use Note Field to specify any of the following: Special Pipe Material, Installation Valve Stack Height, Overhead Clearance Restriction, Special Configuraton and Special Calibration Requirements </t>
    </r>
  </si>
  <si>
    <r>
      <rPr>
        <b/>
        <i/>
        <sz val="12"/>
        <color theme="1"/>
        <rFont val="Arial"/>
        <family val="2"/>
      </rPr>
      <t>Order Form Instructions:</t>
    </r>
    <r>
      <rPr>
        <b/>
        <i/>
        <sz val="11"/>
        <color theme="1"/>
        <rFont val="Arial"/>
        <family val="2"/>
      </rPr>
      <t xml:space="preserve">
 </t>
    </r>
    <r>
      <rPr>
        <i/>
        <sz val="11"/>
        <color theme="1"/>
        <rFont val="Arial"/>
        <family val="2"/>
      </rPr>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
</t>
    </r>
    <r>
      <rPr>
        <b/>
        <vertAlign val="superscript"/>
        <sz val="11"/>
        <color theme="1"/>
        <rFont val="Calibri"/>
        <family val="2"/>
        <scheme val="minor"/>
      </rPr>
      <t/>
    </r>
  </si>
  <si>
    <t>ONICON System-40 BTU Measurement System</t>
  </si>
  <si>
    <t>System-10 BTU Meters with Clamp-on Ultrasonic Flow Meters</t>
  </si>
  <si>
    <t>1 = Low Power, 24 VAC/VDC (Default)
2 = High Power, 120-240 VAC</t>
  </si>
  <si>
    <r>
      <t xml:space="preserve">Grounding Rings
</t>
    </r>
    <r>
      <rPr>
        <sz val="9"/>
        <color theme="1"/>
        <rFont val="Arial"/>
        <family val="2"/>
      </rPr>
      <t>(Y/N)</t>
    </r>
  </si>
  <si>
    <t>F-3500
Model Number Codification</t>
  </si>
  <si>
    <t>F-4300
Model Number Codification</t>
  </si>
  <si>
    <t>F-4600
Model Number Codification</t>
  </si>
  <si>
    <t>F-4300 
Model Number Codification</t>
  </si>
  <si>
    <t xml:space="preserve"> ONICON F-3500 Insertion Electromagnetic Flow Meters</t>
  </si>
  <si>
    <t xml:space="preserve"> ONICON F-4300 Clamp-on Ultrasonic Flow Meters</t>
  </si>
  <si>
    <t>ONICON F-4600 Ultrasonic Flow Meters</t>
  </si>
  <si>
    <t xml:space="preserve"> ONICON F-2600 Inline Vortex Flow Meters</t>
  </si>
  <si>
    <t xml:space="preserve"> ONICON F-2700 Insertion Vortex Flow Meters</t>
  </si>
  <si>
    <t xml:space="preserve"> ONICON F-1500 Insertion Turbine Flow Meters</t>
  </si>
  <si>
    <r>
      <t xml:space="preserve">Input Power (E)
</t>
    </r>
    <r>
      <rPr>
        <sz val="10"/>
        <color theme="1"/>
        <rFont val="Arial"/>
        <family val="2"/>
      </rPr>
      <t xml:space="preserve">1 = Low Power, 24 VAC/VDC
2 = High Power, 120-240 VAC
</t>
    </r>
    <r>
      <rPr>
        <i/>
        <sz val="10"/>
        <color theme="1"/>
        <rFont val="Arial"/>
        <family val="2"/>
      </rPr>
      <t xml:space="preserve">
</t>
    </r>
    <r>
      <rPr>
        <sz val="10"/>
        <color theme="1"/>
        <rFont val="Arial"/>
        <family val="2"/>
      </rPr>
      <t xml:space="preserve">Default is 1 </t>
    </r>
  </si>
  <si>
    <t>1 = Integral (Default)    
2 = Remote</t>
  </si>
  <si>
    <r>
      <rPr>
        <b/>
        <i/>
        <u/>
        <sz val="10"/>
        <color theme="1"/>
        <rFont val="Arial"/>
        <family val="2"/>
      </rPr>
      <t>NOTE</t>
    </r>
    <r>
      <rPr>
        <b/>
        <i/>
        <sz val="10"/>
        <color theme="1"/>
        <rFont val="Arial"/>
        <family val="2"/>
      </rPr>
      <t>: Options selected below might affect the price</t>
    </r>
  </si>
  <si>
    <r>
      <t xml:space="preserve">Electronics Enclosure Mounting Configuration (L)
</t>
    </r>
    <r>
      <rPr>
        <sz val="10"/>
        <rFont val="Arial"/>
        <family val="2"/>
      </rPr>
      <t>1 = Integral
2 = Remote
Default is 1</t>
    </r>
  </si>
  <si>
    <t>16 ft</t>
  </si>
  <si>
    <t>32 ft</t>
  </si>
  <si>
    <t>49 ft</t>
  </si>
  <si>
    <t>65 ft</t>
  </si>
  <si>
    <t>100 ft</t>
  </si>
  <si>
    <t>Remote Cable Length</t>
  </si>
  <si>
    <t>0 = No serial communication                      5 = DualNet, IP &amp; RS485
1 = RS485, BACnet MS/TP (default)          6 = JCI N2
2 = RS485, MODBUS RTU                          7 = Siemens P1
3 = BACnet IP                                             8 = LONworks     
4 = MODBUS TCP/IP</t>
  </si>
  <si>
    <t>0 = No serial communication                       5 = DualNet, IP &amp; RS485
1 = RS485, BACnet MS/TP (default)           6 = JCI N2
2 = RS485, MODBUS RTU                           7 = Siemens P1
3 = BACnet IP                                              8 = LONworks     
4 = MODBUS TCP/IP</t>
  </si>
  <si>
    <t>0 = No serial communication                        5 = DualNet, IP &amp; RS485
1 = RS485, BACnet MS/TP (default)            6 = JCI N2
2 = RS485, MODBUS RTU                            7 = Siemens P1
3 = BACnet IP                                               8 = LONworks     
4 = MODBUS TCP/IP</t>
  </si>
  <si>
    <r>
      <t xml:space="preserve">Process Pressure
</t>
    </r>
    <r>
      <rPr>
        <sz val="10"/>
        <rFont val="Arial"/>
        <family val="2"/>
      </rPr>
      <t xml:space="preserve">Include seasonal changes if applicable </t>
    </r>
  </si>
  <si>
    <r>
      <t xml:space="preserve">Process Temp
</t>
    </r>
    <r>
      <rPr>
        <sz val="10"/>
        <rFont val="Arial"/>
        <family val="2"/>
      </rPr>
      <t>Include seasonal changes if applicable</t>
    </r>
    <r>
      <rPr>
        <i/>
        <sz val="10"/>
        <rFont val="Arial"/>
        <family val="2"/>
      </rPr>
      <t xml:space="preserve"> </t>
    </r>
  </si>
  <si>
    <t>Clamp-on</t>
  </si>
  <si>
    <t>Please fill out the form starting on left side to right side</t>
  </si>
  <si>
    <t>Item</t>
  </si>
  <si>
    <r>
      <t xml:space="preserve">Nominal Pipe Size
</t>
    </r>
    <r>
      <rPr>
        <sz val="10"/>
        <rFont val="Arial"/>
        <family val="2"/>
      </rPr>
      <t>Select from dropdown menu</t>
    </r>
  </si>
  <si>
    <r>
      <t xml:space="preserve">Process Adapter (H)      
</t>
    </r>
    <r>
      <rPr>
        <sz val="11"/>
        <rFont val="Arial"/>
        <family val="2"/>
      </rPr>
      <t xml:space="preserve">                               </t>
    </r>
    <r>
      <rPr>
        <b/>
        <sz val="11"/>
        <rFont val="Arial"/>
        <family val="2"/>
      </rPr>
      <t xml:space="preserve">  
</t>
    </r>
    <r>
      <rPr>
        <sz val="10"/>
        <rFont val="Arial"/>
        <family val="2"/>
      </rPr>
      <t xml:space="preserve">1 = &lt; 150°F  
2 = 150°F to &lt; 300°F    
3 = NSF (required for domestic water)   
9 = Inline
</t>
    </r>
    <r>
      <rPr>
        <b/>
        <sz val="10"/>
        <rFont val="Arial"/>
        <family val="2"/>
      </rPr>
      <t xml:space="preserve">
</t>
    </r>
    <r>
      <rPr>
        <b/>
        <sz val="9"/>
        <rFont val="Arial"/>
        <family val="2"/>
      </rPr>
      <t>Selections based on application and will automatically populate</t>
    </r>
  </si>
  <si>
    <r>
      <t xml:space="preserve">Full Scale Flow Rate
</t>
    </r>
    <r>
      <rPr>
        <sz val="10"/>
        <rFont val="Arial"/>
        <family val="2"/>
      </rPr>
      <t>Leave Blank for "ONICON Select" or enter custom value or application code</t>
    </r>
  </si>
  <si>
    <r>
      <t xml:space="preserve">Installation Hardware 
</t>
    </r>
    <r>
      <rPr>
        <sz val="10"/>
        <rFont val="Arial"/>
        <family val="2"/>
      </rPr>
      <t>Select from dropdown menu</t>
    </r>
    <r>
      <rPr>
        <sz val="9"/>
        <rFont val="Arial"/>
        <family val="2"/>
      </rPr>
      <t xml:space="preserve">
</t>
    </r>
    <r>
      <rPr>
        <b/>
        <sz val="11"/>
        <rFont val="Arial"/>
        <family val="2"/>
      </rPr>
      <t xml:space="preserve">
</t>
    </r>
    <r>
      <rPr>
        <sz val="10"/>
        <rFont val="Arial"/>
        <family val="2"/>
      </rPr>
      <t>If custom kit selected, provide height of valve assy or clearance, etc. in the note section</t>
    </r>
  </si>
  <si>
    <r>
      <t xml:space="preserve">Note
</t>
    </r>
    <r>
      <rPr>
        <b/>
        <sz val="10"/>
        <color theme="1"/>
        <rFont val="Arial"/>
        <family val="2"/>
      </rPr>
      <t xml:space="preserve">
</t>
    </r>
    <r>
      <rPr>
        <sz val="10"/>
        <color theme="1"/>
        <rFont val="Arial"/>
        <family val="2"/>
      </rPr>
      <t>Use Note Field to specify any of the following: Special Pipe Material, Installation Valve Stack Height, Overhead Clearance Restriction, Analog Output Other Than 4-20mA, Special Configuraton, Special Calibration Requirements and Optional Peripheral Equipment Configuration.</t>
    </r>
  </si>
  <si>
    <t>Group #</t>
  </si>
  <si>
    <t>range1</t>
  </si>
  <si>
    <t>range2</t>
  </si>
  <si>
    <t>range3</t>
  </si>
  <si>
    <t>range4</t>
  </si>
  <si>
    <t>range5</t>
  </si>
  <si>
    <t>range6</t>
  </si>
  <si>
    <t>range7</t>
  </si>
  <si>
    <t>#Turbine</t>
  </si>
  <si>
    <t>Pipe Size</t>
  </si>
  <si>
    <t>Combine</t>
  </si>
  <si>
    <t>Pipe Size Range</t>
  </si>
  <si>
    <t>Pipe Size &amp; #turbines</t>
  </si>
  <si>
    <t>vlookup</t>
  </si>
  <si>
    <t>Meter type</t>
  </si>
  <si>
    <t>Pipe matls</t>
  </si>
  <si>
    <t>wetted matls</t>
  </si>
  <si>
    <t>Application&amp;metertype&amp;pipematls</t>
  </si>
  <si>
    <t>A1</t>
  </si>
  <si>
    <t>B2</t>
  </si>
  <si>
    <t>C3</t>
  </si>
  <si>
    <t>D4</t>
  </si>
  <si>
    <t>E5</t>
  </si>
  <si>
    <t>F6</t>
  </si>
  <si>
    <t>Carbon Steel</t>
  </si>
  <si>
    <t>group1</t>
  </si>
  <si>
    <t>34</t>
  </si>
  <si>
    <t>01</t>
  </si>
  <si>
    <t>Copper</t>
  </si>
  <si>
    <t>PVC</t>
  </si>
  <si>
    <t>group2</t>
  </si>
  <si>
    <t>Stainless Steel</t>
  </si>
  <si>
    <t>group3</t>
  </si>
  <si>
    <t xml:space="preserve">F-4300 </t>
  </si>
  <si>
    <t>Schedule</t>
  </si>
  <si>
    <t>Combination</t>
  </si>
  <si>
    <t xml:space="preserve">Model </t>
  </si>
  <si>
    <t xml:space="preserve">Description </t>
  </si>
  <si>
    <t xml:space="preserve">Number of Turbines (A) </t>
  </si>
  <si>
    <t>Meter Type (BB)</t>
  </si>
  <si>
    <t>Output (CC)</t>
  </si>
  <si>
    <t xml:space="preserve">Wetted Matls (F) </t>
  </si>
  <si>
    <t xml:space="preserve">Enclosure (G) </t>
  </si>
  <si>
    <t xml:space="preserve">Wiring Connection (I) </t>
  </si>
  <si>
    <t>Stem Length Pipe Size Range</t>
  </si>
  <si>
    <t xml:space="preserve">Meter Length (*D) </t>
  </si>
  <si>
    <t>Special Configuration (SPC)</t>
  </si>
  <si>
    <t xml:space="preserve">Process Adapter
(Operating Range) </t>
  </si>
  <si>
    <t xml:space="preserve">Soft Seals (K) </t>
  </si>
  <si>
    <t xml:space="preserve">Process Connection (I) </t>
  </si>
  <si>
    <t>2</t>
  </si>
  <si>
    <t>Schedule 40</t>
  </si>
  <si>
    <t>24</t>
  </si>
  <si>
    <t>F-1</t>
  </si>
  <si>
    <t>turbine</t>
  </si>
  <si>
    <t>Single</t>
  </si>
  <si>
    <t>insertion flow meter</t>
  </si>
  <si>
    <t>with freq and scaled pulse output,</t>
  </si>
  <si>
    <t>plated brass stem,</t>
  </si>
  <si>
    <t/>
  </si>
  <si>
    <t>A</t>
  </si>
  <si>
    <t>Suitable line size range: 1.25" to 2.5".</t>
  </si>
  <si>
    <t>Low conductivity applications.</t>
  </si>
  <si>
    <t xml:space="preserve">1 </t>
  </si>
  <si>
    <t>high temp,</t>
  </si>
  <si>
    <t>Dual</t>
  </si>
  <si>
    <t>in-line flow meter, 3/4" line size</t>
  </si>
  <si>
    <t>with freq, analog and scaled pulse output,</t>
  </si>
  <si>
    <t>316 SS stem,</t>
  </si>
  <si>
    <t>NEMA 4 enclosure</t>
  </si>
  <si>
    <t>and 10' PVC cable.</t>
  </si>
  <si>
    <t>B</t>
  </si>
  <si>
    <t>Suitable line size range: 2.5" to 4".</t>
  </si>
  <si>
    <t>High conductivity applications.</t>
  </si>
  <si>
    <t>3</t>
  </si>
  <si>
    <t>21</t>
  </si>
  <si>
    <t>in-line flow meter, 1" line size</t>
  </si>
  <si>
    <t>with freq, iso analog and scaled pulse output,</t>
  </si>
  <si>
    <t>bronze body,</t>
  </si>
  <si>
    <t>NEMA 6 enclosure</t>
  </si>
  <si>
    <t>and 10' PVC cable with DIN connector.</t>
  </si>
  <si>
    <t>C</t>
  </si>
  <si>
    <t>Suitable line size range: 2.5" to 10".</t>
  </si>
  <si>
    <t>For use with D-1400.</t>
  </si>
  <si>
    <t>NSF certified,</t>
  </si>
  <si>
    <t>bronze body with NPT ftgs,</t>
  </si>
  <si>
    <t>4</t>
  </si>
  <si>
    <t>XX</t>
  </si>
  <si>
    <t>with XX outputs,</t>
  </si>
  <si>
    <t>X</t>
  </si>
  <si>
    <t>X wetted materials,</t>
  </si>
  <si>
    <t>X enclosure,</t>
  </si>
  <si>
    <t>and 10' plenum cable.</t>
  </si>
  <si>
    <t>D</t>
  </si>
  <si>
    <t>Suitable line size range: 2.5" to 16".</t>
  </si>
  <si>
    <t>Model number to be verified, price and lead time may vary.</t>
  </si>
  <si>
    <t>bronze body with sweat CU ftgs,</t>
  </si>
  <si>
    <t>and 10' plenum cable with DIN connector.</t>
  </si>
  <si>
    <t>E</t>
  </si>
  <si>
    <t>Suitable line size range: 2.5" to 22".</t>
  </si>
  <si>
    <t>Custom 9.02" meter length.</t>
  </si>
  <si>
    <t>9</t>
  </si>
  <si>
    <t>and 25' PVC cable.</t>
  </si>
  <si>
    <t>F</t>
  </si>
  <si>
    <t>Suitable line size range:  2.5" to 72".</t>
  </si>
  <si>
    <t>Custom 14.25" meter length.</t>
  </si>
  <si>
    <t>and 10' submersible cable.</t>
  </si>
  <si>
    <t>Line size TBD.</t>
  </si>
  <si>
    <t>Custom 15.0" meter length.</t>
  </si>
  <si>
    <t>23</t>
  </si>
  <si>
    <t>and X' of cable.</t>
  </si>
  <si>
    <t>Custom 18.7" meter length.</t>
  </si>
  <si>
    <t>22</t>
  </si>
  <si>
    <t>Custom 28.0" meter length.</t>
  </si>
  <si>
    <t>Custom 32" meter length.</t>
  </si>
  <si>
    <t>Custom 14" meter length.</t>
  </si>
  <si>
    <t>Incomplete configuration, use for budgeting purposes only.</t>
  </si>
  <si>
    <t>501</t>
  </si>
  <si>
    <t>High conductivity applications. Custom 28.0" meter length.</t>
  </si>
  <si>
    <t>814</t>
  </si>
  <si>
    <t>Custom 18" meter length.</t>
  </si>
  <si>
    <t>Schedule 80</t>
  </si>
  <si>
    <t>815</t>
  </si>
  <si>
    <t>Custom 16" meter length.</t>
  </si>
  <si>
    <t>Pipe Size Range (D*)</t>
  </si>
  <si>
    <t xml:space="preserve">Wetted Matls (E) </t>
  </si>
  <si>
    <t xml:space="preserve">Enclosure (F) </t>
  </si>
  <si>
    <t xml:space="preserve">Wiring Connection (G) </t>
  </si>
  <si>
    <t xml:space="preserve">Process Adapter (H) </t>
  </si>
  <si>
    <t>Type L</t>
  </si>
  <si>
    <t>Schedule 5S</t>
  </si>
  <si>
    <t>Schedule Standard</t>
  </si>
  <si>
    <t>Type M</t>
  </si>
  <si>
    <t>Schedule 10S</t>
  </si>
  <si>
    <t>Custom Kit</t>
  </si>
  <si>
    <t>Schedule 10</t>
  </si>
  <si>
    <t>Type K</t>
  </si>
  <si>
    <t>Schedule 40S</t>
  </si>
  <si>
    <t>Schedule 80S</t>
  </si>
  <si>
    <t>2X</t>
  </si>
  <si>
    <t xml:space="preserve">Process Connection </t>
  </si>
  <si>
    <t xml:space="preserve">Input Power </t>
  </si>
  <si>
    <t>Meter Length Pipe Size Range</t>
  </si>
  <si>
    <t xml:space="preserve">Special Configuration </t>
  </si>
  <si>
    <t>F-35</t>
  </si>
  <si>
    <t>Electromagnetic</t>
  </si>
  <si>
    <t xml:space="preserve"> insertion flow meter</t>
  </si>
  <si>
    <t xml:space="preserve"> with freq., iso. analog and scaled pulse output,</t>
  </si>
  <si>
    <t xml:space="preserve"> 0.375" stem,</t>
  </si>
  <si>
    <t xml:space="preserve"> 316 SS,</t>
  </si>
  <si>
    <t xml:space="preserve"> NEMA 4 enclosure,</t>
  </si>
  <si>
    <t>24 V AC/DC</t>
  </si>
  <si>
    <t xml:space="preserve"> and 10' PVC cable.</t>
  </si>
  <si>
    <t xml:space="preserve"> Suitable line size range: 1.25" to 2.5".</t>
  </si>
  <si>
    <t>Special demo unit.</t>
  </si>
  <si>
    <t xml:space="preserve"> with freq., iso. analog and bi-directional pulse outputs,</t>
  </si>
  <si>
    <t xml:space="preserve"> 0.5" stem,</t>
  </si>
  <si>
    <t xml:space="preserve"> 316 SS, high temp. construction, </t>
  </si>
  <si>
    <t xml:space="preserve"> integral NEMA 6 enclosure,</t>
  </si>
  <si>
    <t xml:space="preserve"> and 25' PVC cable.</t>
  </si>
  <si>
    <t xml:space="preserve"> Suitable line size range: 1.25" to 4".</t>
  </si>
  <si>
    <t>Custom 30" meter length.</t>
  </si>
  <si>
    <t xml:space="preserve"> 316 SS, NSF certified,</t>
  </si>
  <si>
    <t xml:space="preserve"> remote mounted enclosure with display and pushbutton interface,</t>
  </si>
  <si>
    <t xml:space="preserve"> Suitable line size range: 3.0" to 10".</t>
  </si>
  <si>
    <t>Custom 34" meter length.</t>
  </si>
  <si>
    <t xml:space="preserve"> Suitable line size range: 3.0" to 16".</t>
  </si>
  <si>
    <t>CE Mark.</t>
  </si>
  <si>
    <t xml:space="preserve"> Suitable line size range: 3.0" to 22".</t>
  </si>
  <si>
    <t xml:space="preserve"> Suitable line size range: 3.0" to 72".</t>
  </si>
  <si>
    <t xml:space="preserve"> Line size TBD.</t>
  </si>
  <si>
    <t xml:space="preserve">Array. </t>
  </si>
  <si>
    <t>Model</t>
  </si>
  <si>
    <t xml:space="preserve">Meter Type </t>
  </si>
  <si>
    <t>Output (BB)</t>
  </si>
  <si>
    <t>Pipe Size Range (C*)</t>
  </si>
  <si>
    <t>Meter Length (*C)</t>
  </si>
  <si>
    <t>In-line ultrasonic flow meter, 1" body with NPT threads, NEMA 4 enclosure, 24 V AC/DC and single analog output.</t>
  </si>
  <si>
    <t>In-line ultrasonic flow meter, 1" body with NPT threads, IP 65 enclosure with display and pushbutton keypad, 24 V AC/DC , RS485 serial comm. and single analog output with two configurable pulses.</t>
  </si>
  <si>
    <t>In-line ultrasonic flow meter, 2" body with NPT threads, NEMA 4 enclosure, 24 V AC/DC and single analog output.</t>
  </si>
  <si>
    <t>In-line ultrasonic flow meter, 2" body with NPT threads, IP 65 enclosure with display and pushbutton keypad, 24 V AC/DC , RS485 serial comm. and single analog output with two configurable pulses.</t>
  </si>
  <si>
    <t>In-line ultrasonic flow meter, 1/2" body with NPT threads, NEMA 4 enclosure, 24 V AC/DC and single analog output.</t>
  </si>
  <si>
    <t>In-line ultrasonic flow meter, 1/2" body with NPT threads, IP 65 enclosure with display and pushbutton keypad, 24 V AC/DC , RS485 serial comm. and single analog output with two configurable pulses.</t>
  </si>
  <si>
    <t>In-line ultrasonic flow meter, 1.25" body with NPT threads, NEMA 4 enclosure, 24 V AC/DC and single analog output.</t>
  </si>
  <si>
    <t>In-line ultrasonic flow meter, 1.25" body with NPT threads, IP 65 enclosure with display and pushbutton keypad, 24 V AC/DC , RS485 serial comm. and single analog output with two configurable pulses.</t>
  </si>
  <si>
    <t>In-line ultrasonic flow meter, 1.5" body with NPT threads, NEMA 4 enclosure, 24 V AC/DC and single analog output.</t>
  </si>
  <si>
    <t>In-line ultrasonic flow meter, 1.5" body with NPT threads, IP 65 enclosure with display and pushbutton keypad, 24 V AC/DC , RS485 serial comm. and single analog output with two configurable pulses.</t>
  </si>
  <si>
    <t>In-line ultrasonic flow meter, 2.5" body with class 150 flanges, NEMA 4 enclosure, 24 V AC/DC and single analog output.</t>
  </si>
  <si>
    <t>In-line ultrasonic flow meter, 2.5" body with class 150 flanges, IP 65 enclosure with display and pushbutton keypad, 24 V AC/DC , RS485 serial comm. and single analog output with two configurable pulses.</t>
  </si>
  <si>
    <t>In-line ultrasonic flow meter, 3/4" body with NPT threads, NEMA 4 enclosure, 24 V AC/DC and single analog output.</t>
  </si>
  <si>
    <t>In-line ultrasonic flow meter, 3/4" body with NPT threads, IP 65 enclosure with display and pushbutton keypad, 24 V AC/DC , RS485 serial comm. and single analog output with two configurable pulses.</t>
  </si>
  <si>
    <r>
      <t xml:space="preserve">Application
</t>
    </r>
    <r>
      <rPr>
        <sz val="10"/>
        <color theme="1"/>
        <rFont val="Arial"/>
        <family val="2"/>
      </rPr>
      <t>Select from dropdown menu</t>
    </r>
  </si>
  <si>
    <r>
      <t xml:space="preserve">Pipe Material
</t>
    </r>
    <r>
      <rPr>
        <sz val="10"/>
        <color theme="1"/>
        <rFont val="Arial"/>
        <family val="2"/>
      </rPr>
      <t>Select from dropdown menu</t>
    </r>
  </si>
  <si>
    <r>
      <t xml:space="preserve">Pipe Schedule
</t>
    </r>
    <r>
      <rPr>
        <sz val="10"/>
        <color theme="1"/>
        <rFont val="Arial"/>
        <family val="2"/>
      </rPr>
      <t>Select from dropdown menu</t>
    </r>
  </si>
  <si>
    <r>
      <rPr>
        <b/>
        <sz val="11"/>
        <color theme="1"/>
        <rFont val="Arial"/>
        <family val="2"/>
      </rPr>
      <t xml:space="preserve">Installation Hardware 
</t>
    </r>
    <r>
      <rPr>
        <b/>
        <sz val="10"/>
        <color theme="1"/>
        <rFont val="Arial"/>
        <family val="2"/>
      </rPr>
      <t xml:space="preserve">
</t>
    </r>
    <r>
      <rPr>
        <sz val="10"/>
        <color theme="1"/>
        <rFont val="Arial"/>
        <family val="2"/>
      </rPr>
      <t>Select from dropdown menu
If no kit selected, provide height of valve assy or clearance, etc. in the note section</t>
    </r>
  </si>
  <si>
    <r>
      <t xml:space="preserve">Optional Peripheral Equipment
</t>
    </r>
    <r>
      <rPr>
        <sz val="10"/>
        <color theme="1"/>
        <rFont val="Arial"/>
        <family val="2"/>
      </rPr>
      <t xml:space="preserve">Leave Blank if </t>
    </r>
    <r>
      <rPr>
        <b/>
        <i/>
        <sz val="10"/>
        <color theme="1"/>
        <rFont val="Arial"/>
        <family val="2"/>
      </rPr>
      <t>NO</t>
    </r>
    <r>
      <rPr>
        <sz val="10"/>
        <color theme="1"/>
        <rFont val="Arial"/>
        <family val="2"/>
      </rPr>
      <t xml:space="preserve"> Peripheral Equipment is required, or enter D-100 model number</t>
    </r>
  </si>
  <si>
    <t>0.75 inches (20 mm)</t>
  </si>
  <si>
    <t>1 inches (25 mm)</t>
  </si>
  <si>
    <t>1.25 inches (32 mm)</t>
  </si>
  <si>
    <t>1.5 inches (40 mm)</t>
  </si>
  <si>
    <t>2 inches (50 mm)</t>
  </si>
  <si>
    <t>2.5 inches (65 mm)</t>
  </si>
  <si>
    <t>3 inches (80 mm)</t>
  </si>
  <si>
    <t>4 inches (100 mm)</t>
  </si>
  <si>
    <t>5 inches (125 mm)</t>
  </si>
  <si>
    <t>6 inches (150 mm)</t>
  </si>
  <si>
    <t>8 inches (200 mm)</t>
  </si>
  <si>
    <t>10 inches (250 mm)</t>
  </si>
  <si>
    <t>12 inches (300 mm)</t>
  </si>
  <si>
    <t>14 inches (350 mm)</t>
  </si>
  <si>
    <t>16 inches (400 mm)</t>
  </si>
  <si>
    <t>18 inches (450 mm)</t>
  </si>
  <si>
    <t>20 inches (500 mm)</t>
  </si>
  <si>
    <t>24 inches (600 mm)</t>
  </si>
  <si>
    <t>&gt; 24 inches ( &gt; 600 mm)</t>
  </si>
  <si>
    <t>N/A for Inline Meters</t>
  </si>
  <si>
    <r>
      <t xml:space="preserve">F-3500 Model Number Codification
F-3500-BB-CC-DEFG
</t>
    </r>
    <r>
      <rPr>
        <b/>
        <i/>
        <sz val="11"/>
        <color theme="1"/>
        <rFont val="Arial"/>
        <family val="2"/>
      </rPr>
      <t>Options selected below might affect the price</t>
    </r>
  </si>
  <si>
    <r>
      <rPr>
        <b/>
        <sz val="14"/>
        <color theme="4"/>
        <rFont val="Arial"/>
        <family val="2"/>
      </rPr>
      <t xml:space="preserve">START HERE!
</t>
    </r>
    <r>
      <rPr>
        <b/>
        <sz val="11"/>
        <rFont val="Arial"/>
        <family val="2"/>
      </rPr>
      <t xml:space="preserve">
Application
</t>
    </r>
    <r>
      <rPr>
        <sz val="10"/>
        <rFont val="Arial"/>
        <family val="2"/>
      </rPr>
      <t>Select from dropdown menu</t>
    </r>
  </si>
  <si>
    <r>
      <t xml:space="preserve">Nominal Pipe Size
</t>
    </r>
    <r>
      <rPr>
        <sz val="10"/>
        <color theme="1"/>
        <rFont val="Arial"/>
        <family val="2"/>
      </rPr>
      <t>Select from dropdown menu</t>
    </r>
  </si>
  <si>
    <r>
      <t xml:space="preserve">Pipe Material
</t>
    </r>
    <r>
      <rPr>
        <sz val="10"/>
        <color theme="1"/>
        <rFont val="Arial"/>
        <family val="2"/>
      </rPr>
      <t xml:space="preserve">Select from dropdown menu
</t>
    </r>
    <r>
      <rPr>
        <b/>
        <sz val="11"/>
        <color theme="1"/>
        <rFont val="Arial"/>
        <family val="2"/>
      </rPr>
      <t xml:space="preserve">
</t>
    </r>
    <r>
      <rPr>
        <sz val="10"/>
        <color theme="1"/>
        <rFont val="Arial"/>
        <family val="2"/>
      </rPr>
      <t xml:space="preserve">If "Other" option selected, specify the pipe material in the note section  </t>
    </r>
    <r>
      <rPr>
        <b/>
        <sz val="11"/>
        <color theme="1"/>
        <rFont val="Arial"/>
        <family val="2"/>
      </rPr>
      <t xml:space="preserve">            </t>
    </r>
  </si>
  <si>
    <r>
      <t xml:space="preserve">Pipe Schedule
</t>
    </r>
    <r>
      <rPr>
        <sz val="10"/>
        <color theme="1"/>
        <rFont val="Arial"/>
        <family val="2"/>
      </rPr>
      <t xml:space="preserve">
Select from dropdown menu</t>
    </r>
    <r>
      <rPr>
        <b/>
        <sz val="11"/>
        <color theme="1"/>
        <rFont val="Arial"/>
        <family val="2"/>
      </rPr>
      <t xml:space="preserve">
</t>
    </r>
    <r>
      <rPr>
        <sz val="10"/>
        <color theme="1"/>
        <rFont val="Arial"/>
        <family val="2"/>
      </rPr>
      <t xml:space="preserve">
If "Other" option selected, specify the pipe schedule in the note section</t>
    </r>
  </si>
  <si>
    <r>
      <t xml:space="preserve">Process Connection (D)
</t>
    </r>
    <r>
      <rPr>
        <sz val="10"/>
        <color theme="1"/>
        <rFont val="Arial"/>
        <family val="2"/>
      </rPr>
      <t>1 = 1" NPT adapter, 3/8" stem</t>
    </r>
  </si>
  <si>
    <r>
      <rPr>
        <b/>
        <sz val="11"/>
        <color theme="1"/>
        <rFont val="Arial"/>
        <family val="2"/>
      </rPr>
      <t xml:space="preserve">Enclosure (F)
</t>
    </r>
    <r>
      <rPr>
        <sz val="11"/>
        <color theme="1"/>
        <rFont val="Arial"/>
        <family val="2"/>
      </rPr>
      <t xml:space="preserve">
</t>
    </r>
    <r>
      <rPr>
        <sz val="10"/>
        <color theme="1"/>
        <rFont val="Arial"/>
        <family val="2"/>
      </rPr>
      <t>1 = NEMA 4 weathertight enclosure</t>
    </r>
  </si>
  <si>
    <r>
      <t xml:space="preserve">Wiring Connection (G)
                                 </t>
    </r>
    <r>
      <rPr>
        <sz val="11"/>
        <color theme="1"/>
        <rFont val="Arial"/>
        <family val="2"/>
      </rPr>
      <t xml:space="preserve">                                                
</t>
    </r>
    <r>
      <rPr>
        <sz val="10"/>
        <color theme="1"/>
        <rFont val="Arial"/>
        <family val="2"/>
      </rPr>
      <t xml:space="preserve">1 = 10' PVC Cable                                                                                                  </t>
    </r>
  </si>
  <si>
    <r>
      <t xml:space="preserve">Analog Signal 
</t>
    </r>
    <r>
      <rPr>
        <sz val="10"/>
        <color theme="1"/>
        <rFont val="Arial"/>
        <family val="2"/>
      </rPr>
      <t>4-20 mA (Default)
0-10 V
0-5 V</t>
    </r>
  </si>
  <si>
    <t>02</t>
  </si>
  <si>
    <r>
      <t xml:space="preserve">Application
</t>
    </r>
    <r>
      <rPr>
        <sz val="10"/>
        <color theme="1"/>
        <rFont val="Arial"/>
        <family val="2"/>
      </rPr>
      <t xml:space="preserve">Select from dropdown menu  </t>
    </r>
  </si>
  <si>
    <r>
      <t xml:space="preserve">Electronics Enclosure (A)
</t>
    </r>
    <r>
      <rPr>
        <sz val="10"/>
        <color theme="1"/>
        <rFont val="Arial"/>
        <family val="2"/>
      </rPr>
      <t>1 = NEMA 4X Polycarbonate</t>
    </r>
  </si>
  <si>
    <r>
      <t xml:space="preserve">F-4600 Model Number Codification
F-4600-AAA-BCD-EF
</t>
    </r>
    <r>
      <rPr>
        <b/>
        <i/>
        <sz val="11"/>
        <color theme="1"/>
        <rFont val="Arial"/>
        <family val="2"/>
      </rPr>
      <t>Options selected below might affect the price</t>
    </r>
  </si>
  <si>
    <r>
      <t xml:space="preserve">Nominal Pipe Size (AAA)
</t>
    </r>
    <r>
      <rPr>
        <sz val="10"/>
        <rFont val="Arial"/>
        <family val="2"/>
      </rPr>
      <t xml:space="preserve">050 = 0.5"                                            
340 = 0.75"                                          
341 = 0.75" High Flow                                         
010 = 1"                                            
011 = 1" High Flow                                         
130 = 1.25"                                          
150 = 1.5"                                           
020 = 2"                                          
250 = 2.5" </t>
    </r>
  </si>
  <si>
    <r>
      <rPr>
        <b/>
        <sz val="11"/>
        <color theme="1"/>
        <rFont val="Arial"/>
        <family val="2"/>
      </rPr>
      <t xml:space="preserve">Input Power (D)
</t>
    </r>
    <r>
      <rPr>
        <sz val="11"/>
        <color theme="1"/>
        <rFont val="Arial"/>
        <family val="2"/>
      </rPr>
      <t xml:space="preserve">
</t>
    </r>
    <r>
      <rPr>
        <sz val="10"/>
        <color theme="1"/>
        <rFont val="Arial"/>
        <family val="2"/>
      </rPr>
      <t>0 = 24V AC/DC</t>
    </r>
  </si>
  <si>
    <t>050</t>
  </si>
  <si>
    <r>
      <t xml:space="preserve">F-2600 Model Number Codification
F-26BB-CDE-FGHI
</t>
    </r>
    <r>
      <rPr>
        <b/>
        <i/>
        <sz val="11"/>
        <color theme="1"/>
        <rFont val="Arial"/>
        <family val="2"/>
      </rPr>
      <t>Options selected below might affect the price</t>
    </r>
  </si>
  <si>
    <r>
      <t xml:space="preserve">Application
</t>
    </r>
    <r>
      <rPr>
        <sz val="10"/>
        <rFont val="Arial"/>
        <family val="2"/>
      </rPr>
      <t>Select from dropdown menu</t>
    </r>
  </si>
  <si>
    <r>
      <t xml:space="preserve">Fluid Type
</t>
    </r>
    <r>
      <rPr>
        <sz val="10"/>
        <rFont val="Arial"/>
        <family val="2"/>
      </rPr>
      <t>Select from dropdown menu</t>
    </r>
  </si>
  <si>
    <r>
      <t xml:space="preserve">Pipe Size 
</t>
    </r>
    <r>
      <rPr>
        <sz val="10"/>
        <rFont val="Arial"/>
        <family val="2"/>
      </rPr>
      <t xml:space="preserve">(inches)
</t>
    </r>
    <r>
      <rPr>
        <b/>
        <sz val="10"/>
        <rFont val="Arial"/>
        <family val="2"/>
      </rPr>
      <t xml:space="preserve">
</t>
    </r>
    <r>
      <rPr>
        <sz val="10"/>
        <rFont val="Arial"/>
        <family val="2"/>
      </rPr>
      <t>*May differ from meter size</t>
    </r>
  </si>
  <si>
    <r>
      <t xml:space="preserve">Process Pressure
</t>
    </r>
    <r>
      <rPr>
        <sz val="10"/>
        <rFont val="Arial"/>
        <family val="2"/>
      </rPr>
      <t xml:space="preserve">Include seasonal changes if applicable </t>
    </r>
  </si>
  <si>
    <r>
      <t xml:space="preserve">Process Temp
</t>
    </r>
    <r>
      <rPr>
        <sz val="10"/>
        <rFont val="Arial"/>
        <family val="2"/>
      </rPr>
      <t xml:space="preserve">Include seasonal changes if applicable </t>
    </r>
  </si>
  <si>
    <r>
      <t>Process Connection (C)</t>
    </r>
    <r>
      <rPr>
        <i/>
        <sz val="11"/>
        <rFont val="Arial"/>
        <family val="2"/>
      </rPr>
      <t xml:space="preserve">          
                     </t>
    </r>
    <r>
      <rPr>
        <b/>
        <i/>
        <sz val="11"/>
        <rFont val="Arial"/>
        <family val="2"/>
      </rPr>
      <t xml:space="preserve"> 
</t>
    </r>
    <r>
      <rPr>
        <sz val="10"/>
        <rFont val="Arial"/>
        <family val="2"/>
      </rPr>
      <t xml:space="preserve">4 = Packing gland with 2" ANSI class 150 flange and retractor 
5 = Packing gland with 2" ANSI class 300 flange and retractor </t>
    </r>
  </si>
  <si>
    <r>
      <t xml:space="preserve">Electronics Enclosure Mounting Configuration (D)       
</t>
    </r>
    <r>
      <rPr>
        <sz val="10"/>
        <rFont val="Arial"/>
        <family val="2"/>
      </rPr>
      <t>1 = Integral mount                   
2 = Remote mount transmitter with 50' of cable</t>
    </r>
  </si>
  <si>
    <r>
      <t xml:space="preserve"> Temperature/
Pressure Compensation (E)  
 </t>
    </r>
    <r>
      <rPr>
        <b/>
        <i/>
        <sz val="11"/>
        <rFont val="Arial"/>
        <family val="2"/>
      </rPr>
      <t xml:space="preserve">
</t>
    </r>
    <r>
      <rPr>
        <sz val="10"/>
        <rFont val="Arial"/>
        <family val="2"/>
      </rPr>
      <t>0 = Integral temperature compensation
1 = Integral temperature &amp; pressure compensation, 30 psia max
2 = Integral temperature &amp; pressure compensation, 100 psia max
3 = Integral temperature &amp; pressure compensation, 300 psia max
4 = Integral temperature &amp; pressure compensation, 500 psia max</t>
    </r>
    <r>
      <rPr>
        <b/>
        <sz val="11"/>
        <rFont val="Arial"/>
        <family val="2"/>
      </rPr>
      <t xml:space="preserve">
</t>
    </r>
    <r>
      <rPr>
        <sz val="10"/>
        <rFont val="Arial"/>
        <family val="2"/>
      </rPr>
      <t>9 = No compensation, volume only</t>
    </r>
  </si>
  <si>
    <r>
      <t xml:space="preserve">Meter Size (BB)
</t>
    </r>
    <r>
      <rPr>
        <sz val="10"/>
        <rFont val="Arial"/>
        <family val="2"/>
      </rPr>
      <t>05 = 0.5"
34 = 0.75"        
01 = 1"
15 = 1.5"          
02 = 2"
03 = 3"             
04 = 4"
06 = 6"             
08 = 8"</t>
    </r>
  </si>
  <si>
    <t>Saturated Steam</t>
  </si>
  <si>
    <t>05</t>
  </si>
  <si>
    <t>Superheated Steam</t>
  </si>
  <si>
    <t>HTHW</t>
  </si>
  <si>
    <t>15</t>
  </si>
  <si>
    <t>03</t>
  </si>
  <si>
    <t>04</t>
  </si>
  <si>
    <t>06</t>
  </si>
  <si>
    <t>08</t>
  </si>
  <si>
    <r>
      <rPr>
        <b/>
        <sz val="11"/>
        <rFont val="Arial"/>
        <family val="2"/>
      </rPr>
      <t xml:space="preserve">Note: </t>
    </r>
    <r>
      <rPr>
        <sz val="11"/>
        <rFont val="Arial"/>
        <family val="2"/>
      </rPr>
      <t xml:space="preserve">
Use Note Field to specify any of the following: Special Pipe Material, Installation Valve Stack Height, Overhead Clearance Restriction, Special Configuraton, Special Calibration Requirements and Optional Peripheral Equipment Configuration.</t>
    </r>
  </si>
  <si>
    <r>
      <t xml:space="preserve">Instructions For Completion:
   </t>
    </r>
    <r>
      <rPr>
        <i/>
        <sz val="11"/>
        <color theme="1"/>
        <rFont val="Arial"/>
        <family val="2"/>
      </rPr>
      <t>Complete the contact, specifying engineer, purchase order, and shipment information located at Project Order Form page.
   Once an item is complete, the associated model number and description will populate. Contact ONICON Sales and Application Engineers or local sales representative to assist in any questions or concerns.</t>
    </r>
    <r>
      <rPr>
        <b/>
        <vertAlign val="superscript"/>
        <sz val="11"/>
        <color theme="1"/>
        <rFont val="Calibri"/>
        <family val="2"/>
        <scheme val="minor"/>
      </rPr>
      <t/>
    </r>
  </si>
  <si>
    <r>
      <t xml:space="preserve">F-2700 Model Number Codification
F-2700-CDE-FGHI
</t>
    </r>
    <r>
      <rPr>
        <b/>
        <i/>
        <sz val="11"/>
        <color theme="1"/>
        <rFont val="Arial"/>
        <family val="2"/>
      </rPr>
      <t>Options selected below might affect the price</t>
    </r>
  </si>
  <si>
    <t>(G)</t>
  </si>
  <si>
    <r>
      <t xml:space="preserve">Fluid Type
</t>
    </r>
    <r>
      <rPr>
        <sz val="10"/>
        <rFont val="Arial"/>
        <family val="2"/>
      </rPr>
      <t xml:space="preserve">
Select from dropdown menu</t>
    </r>
  </si>
  <si>
    <r>
      <rPr>
        <b/>
        <sz val="11"/>
        <color theme="1"/>
        <rFont val="Arial"/>
        <family val="2"/>
      </rPr>
      <t xml:space="preserve">Note: 
</t>
    </r>
    <r>
      <rPr>
        <sz val="11"/>
        <color theme="1"/>
        <rFont val="Arial"/>
        <family val="2"/>
      </rPr>
      <t>Use Note Field to specify any of the following: Special Pipe Material, Installation Valve Stack Height, Overhead Clearance Restriction, Special Configuraton, Special Calibration Requirements and Optional Peripheral Equipment Configuration.</t>
    </r>
  </si>
  <si>
    <r>
      <t xml:space="preserve">F-1500 Model Number Codification
F-1500-CDEX-GHIJ
</t>
    </r>
    <r>
      <rPr>
        <b/>
        <i/>
        <sz val="11"/>
        <color theme="1"/>
        <rFont val="Arial"/>
        <family val="2"/>
      </rPr>
      <t>Options selected below might affect the price</t>
    </r>
  </si>
  <si>
    <t xml:space="preserve">Fluid Type
</t>
  </si>
  <si>
    <r>
      <rPr>
        <b/>
        <sz val="11"/>
        <color theme="1"/>
        <rFont val="Arial"/>
        <family val="2"/>
      </rPr>
      <t xml:space="preserve">Note: </t>
    </r>
    <r>
      <rPr>
        <b/>
        <i/>
        <sz val="11"/>
        <color theme="1"/>
        <rFont val="Arial"/>
        <family val="2"/>
      </rPr>
      <t xml:space="preserve">
</t>
    </r>
    <r>
      <rPr>
        <sz val="11"/>
        <color theme="1"/>
        <rFont val="Arial"/>
        <family val="2"/>
      </rPr>
      <t>Use Note Field to specify any of the following: Special Pipe Material, Installation Valve Stack Height, Overhead Clearance Restriction, Special Configuraton, Special Calibration Requirements and Optional Peripheral Equipment Configuration.</t>
    </r>
  </si>
  <si>
    <r>
      <t xml:space="preserve">Input Power (D)
</t>
    </r>
    <r>
      <rPr>
        <sz val="10"/>
        <color theme="1"/>
        <rFont val="Arial"/>
        <family val="2"/>
      </rPr>
      <t>0 = 24V AC/DC</t>
    </r>
  </si>
  <si>
    <r>
      <t xml:space="preserve">Serial Communications ( E)
</t>
    </r>
    <r>
      <rPr>
        <sz val="10"/>
        <color theme="1"/>
        <rFont val="Arial"/>
        <family val="2"/>
      </rPr>
      <t xml:space="preserve">1 = RS485 (BACnet MS/TP or MODBUS RTU) 
</t>
    </r>
    <r>
      <rPr>
        <i/>
        <sz val="10"/>
        <color theme="1"/>
        <rFont val="Arial"/>
        <family val="2"/>
      </rPr>
      <t xml:space="preserve">
</t>
    </r>
    <r>
      <rPr>
        <sz val="10"/>
        <color theme="1"/>
        <rFont val="Arial"/>
        <family val="2"/>
      </rPr>
      <t>*Field Configurable</t>
    </r>
  </si>
  <si>
    <t>F-1000 Series 
Model Number Codification</t>
  </si>
  <si>
    <t>SYS-10-ABCD-EFGG</t>
  </si>
  <si>
    <t xml:space="preserve">Pipe Material </t>
  </si>
  <si>
    <t>Number of Turbines  (A)</t>
  </si>
  <si>
    <t>Auxiliary Pulse Inputs (E )</t>
  </si>
  <si>
    <t>Auxiliary Pulse Outputs (F)</t>
  </si>
  <si>
    <t xml:space="preserve">Outputs (CC)  </t>
  </si>
  <si>
    <t>Temperature Sensor Options (GG)</t>
  </si>
  <si>
    <t>O1</t>
  </si>
  <si>
    <r>
      <t xml:space="preserve">Process Adapter (H)
</t>
    </r>
    <r>
      <rPr>
        <i/>
        <sz val="8"/>
        <color theme="1"/>
        <rFont val="Arial"/>
        <family val="2"/>
      </rPr>
      <t>*This cell will automatically populate</t>
    </r>
  </si>
  <si>
    <t>1 = &lt; 150°F  
2 = 150°F to &lt; 300°F                                                     
3 = NSF (required for domestic water)                                             
9 = Inline</t>
  </si>
  <si>
    <r>
      <t xml:space="preserve">Note:      </t>
    </r>
    <r>
      <rPr>
        <sz val="8"/>
        <color theme="1"/>
        <rFont val="Arial"/>
        <family val="2"/>
      </rPr>
      <t xml:space="preserve">Use Note Field to specify any of the following: Special Pipe Material, Installation Valve Stack Height, Overhead Clearance Restriction, Special Configuraton and Special Calibration Requirements   </t>
    </r>
  </si>
  <si>
    <t xml:space="preserve"> System-10 BTU Meters with F-3500 Series Flow Meters</t>
  </si>
  <si>
    <t>0 = No serial communication                       5 = DualNet, IP &amp; RS485
1 = RS485, BACnet MS/TP (default)           6 = JCI N2
2 = RS485, MODBUS RTU                          7 = Siemens P1
3 = BACnet IP                                             8 = LONworks     
4 = MODBUS TCP/IP</t>
  </si>
  <si>
    <t xml:space="preserve">Output (BB)  </t>
  </si>
  <si>
    <r>
      <t xml:space="preserve">          English - BTU/HR                         English - TONS*                         Metric                  Application Code
</t>
    </r>
    <r>
      <rPr>
        <b/>
        <sz val="8"/>
        <color theme="1"/>
        <rFont val="Arial"/>
        <family val="2"/>
      </rPr>
      <t>* TONS is commonly used for Chilled Water (CHW) or Condenser Water (CW) application only</t>
    </r>
  </si>
  <si>
    <t>Meter Size (GG)</t>
  </si>
  <si>
    <t>Liner Material (H)</t>
  </si>
  <si>
    <t>Process Connection (I)</t>
  </si>
  <si>
    <t>Body Material (JK)</t>
  </si>
  <si>
    <t>Electronics Enclosure 
Mounting Configuration (L)</t>
  </si>
  <si>
    <t>Outputs (BC)</t>
  </si>
  <si>
    <t>Electronics Enclosure (D)</t>
  </si>
  <si>
    <t>Input Power (E)</t>
  </si>
  <si>
    <t>0 = No serial communication                        5 = DualNet, IP &amp; RS485
1 = RS485, BACnet MS/TP (default)            6 = JCI N2
2 = RS485, MODBUS RTU                           7 = Siemens P1
3 = BACnet IP                                              8 = LONworks     
4 = MODBUS TCP/IP</t>
  </si>
  <si>
    <t>Transducer Cable Length¹ (D)</t>
  </si>
  <si>
    <t>F-4600-AAA-BCD-EF</t>
  </si>
  <si>
    <t>Nominal Pipe Size (AAA)</t>
  </si>
  <si>
    <t>Display / Interface (C)</t>
  </si>
  <si>
    <t>Serial Communications (E)</t>
  </si>
  <si>
    <t>Analog &amp; Pulse I/O Configuration (F)</t>
  </si>
  <si>
    <t>Liquid Type</t>
  </si>
  <si>
    <t>System-20 BTU Meters with Turbine Flow Meters</t>
  </si>
  <si>
    <t>Display/Interface ( C )</t>
  </si>
  <si>
    <t>Nominal Pipe Size</t>
  </si>
  <si>
    <r>
      <t xml:space="preserve">Select from dropdown menu
</t>
    </r>
    <r>
      <rPr>
        <b/>
        <sz val="8"/>
        <color theme="1"/>
        <rFont val="Arial"/>
        <family val="2"/>
      </rPr>
      <t>* Indicates optional 316 SS wetted materials required</t>
    </r>
  </si>
  <si>
    <t>Select from dropdown menu</t>
  </si>
  <si>
    <t xml:space="preserve">Select from dropdown menu
If "Other" option selected, specify the pipe material in the note section             </t>
  </si>
  <si>
    <t xml:space="preserve">Pipe Size Range (DD)  </t>
  </si>
  <si>
    <t>A1 = 1.25"- 2.5" (clearance ≥ 18")       D4 = 2.5"- 16" (clearance ≥ 24")
B2 = 1.25"- 4" (clearance ≥ 20")           E5 = 2.5"- 22" (clearance ≥ 26") 
C3 = 2.5"- 10" (clearance ≥ 22")           F6 = 2.5"- 72" (clearance ≥ 28")
00 = In-Line</t>
  </si>
  <si>
    <t xml:space="preserve">2 = NEMA 4  weathertight enclosure
3 = NEMA 6 submersible enclosure                                                                                  </t>
  </si>
  <si>
    <t>range11</t>
  </si>
  <si>
    <t>range12</t>
  </si>
  <si>
    <t>range13</t>
  </si>
  <si>
    <t>range14</t>
  </si>
  <si>
    <t>range15</t>
  </si>
  <si>
    <t>range16</t>
  </si>
  <si>
    <t>range17</t>
  </si>
  <si>
    <t>group11</t>
  </si>
  <si>
    <t>group12</t>
  </si>
  <si>
    <t>group13</t>
  </si>
  <si>
    <r>
      <t xml:space="preserve">Remote Cable Length
</t>
    </r>
    <r>
      <rPr>
        <sz val="10"/>
        <color theme="1"/>
        <rFont val="Arial"/>
        <family val="2"/>
      </rPr>
      <t>Select from dropdown menu for more length options</t>
    </r>
  </si>
  <si>
    <r>
      <t xml:space="preserve">Optional Peripheral Equipment
</t>
    </r>
    <r>
      <rPr>
        <sz val="10"/>
        <color theme="1"/>
        <rFont val="Arial"/>
        <family val="2"/>
      </rPr>
      <t xml:space="preserve">
Leave Blank if NO Peripheral Equipment is required, or enter D-100 model number</t>
    </r>
  </si>
  <si>
    <r>
      <t xml:space="preserve">Optional Peripheral Equipment
</t>
    </r>
    <r>
      <rPr>
        <sz val="10"/>
        <color theme="1"/>
        <rFont val="Arial"/>
        <family val="2"/>
      </rPr>
      <t>Leave Blank if NO Peripheral Equipment is required, or enter D-100 model number</t>
    </r>
  </si>
  <si>
    <r>
      <t xml:space="preserve"> 1 = Ni Plated Brass
*2 = 316 SS        
 3 = Bronze Body (inline meter only)
</t>
    </r>
    <r>
      <rPr>
        <b/>
        <sz val="8"/>
        <color theme="1"/>
        <rFont val="Arial"/>
        <family val="2"/>
      </rPr>
      <t>* Required for certain applications and/or non-metallic pipes</t>
    </r>
  </si>
  <si>
    <t>* Process Water (T &gt; 140 °F)</t>
  </si>
  <si>
    <t>* Process Water (T ≤ 140 °F)</t>
  </si>
  <si>
    <t>System-10 BTU Meters with Turbine Flow Meters</t>
  </si>
  <si>
    <t>F-3500-BB-CC-DEFG</t>
  </si>
  <si>
    <t xml:space="preserve">Select from dropdown menu  
If "Other" option selected, specify the pipe material in the note section     </t>
  </si>
  <si>
    <t xml:space="preserve">Pipe Size Range (CC)  </t>
  </si>
  <si>
    <t xml:space="preserve">Process Connection (D)  </t>
  </si>
  <si>
    <t>1 = 1" NPT adapter, 3/8" stem</t>
  </si>
  <si>
    <t xml:space="preserve">Wetted Material (E)  </t>
  </si>
  <si>
    <t xml:space="preserve">Enclosure (F)  </t>
  </si>
  <si>
    <t>1 = NEMA 4 weathertight enclosure</t>
  </si>
  <si>
    <t xml:space="preserve">Wiring Connection (G)  </t>
  </si>
  <si>
    <t xml:space="preserve">1 = 10' PVC Cable         </t>
  </si>
  <si>
    <r>
      <t xml:space="preserve">Pipe Material
</t>
    </r>
    <r>
      <rPr>
        <sz val="10"/>
        <color theme="1"/>
        <rFont val="Arial"/>
        <family val="2"/>
      </rPr>
      <t>Select</t>
    </r>
    <r>
      <rPr>
        <sz val="9"/>
        <color theme="1"/>
        <rFont val="Arial"/>
        <family val="2"/>
      </rPr>
      <t xml:space="preserve"> </t>
    </r>
    <r>
      <rPr>
        <sz val="10"/>
        <color theme="1"/>
        <rFont val="Arial"/>
        <family val="2"/>
      </rPr>
      <t>from dropdown menu</t>
    </r>
    <r>
      <rPr>
        <b/>
        <sz val="11"/>
        <color theme="1"/>
        <rFont val="Arial"/>
        <family val="2"/>
      </rPr>
      <t xml:space="preserve">  
</t>
    </r>
    <r>
      <rPr>
        <sz val="10"/>
        <color theme="1"/>
        <rFont val="Arial"/>
        <family val="2"/>
      </rPr>
      <t xml:space="preserve">If "Other" option selected, specify the pipe material in the note section  </t>
    </r>
    <r>
      <rPr>
        <b/>
        <sz val="11"/>
        <color theme="1"/>
        <rFont val="Arial"/>
        <family val="2"/>
      </rPr>
      <t xml:space="preserve">            </t>
    </r>
  </si>
  <si>
    <r>
      <t xml:space="preserve">Select from dropdown menu
</t>
    </r>
    <r>
      <rPr>
        <b/>
        <sz val="8"/>
        <color theme="1"/>
        <rFont val="Arial"/>
        <family val="2"/>
      </rPr>
      <t>* Conductivities &gt; 5µS</t>
    </r>
  </si>
  <si>
    <t>0.5 inches (15 mm)</t>
  </si>
  <si>
    <r>
      <t xml:space="preserve">Units
</t>
    </r>
    <r>
      <rPr>
        <sz val="10"/>
        <rFont val="Arial"/>
        <family val="2"/>
      </rPr>
      <t>Select from dropdown menu</t>
    </r>
  </si>
  <si>
    <t>GPM, Gallons</t>
  </si>
  <si>
    <t>L/min, Liters</t>
  </si>
  <si>
    <t>L/min, Cubic Meters</t>
  </si>
  <si>
    <t>L/s, Cubic Meters</t>
  </si>
  <si>
    <t>L/s, Liters</t>
  </si>
  <si>
    <t>CF/s, Cubic Feet</t>
  </si>
  <si>
    <t>10</t>
  </si>
  <si>
    <t>FA</t>
  </si>
  <si>
    <t>FB</t>
  </si>
  <si>
    <t>FC</t>
  </si>
  <si>
    <t>FD</t>
  </si>
  <si>
    <r>
      <rPr>
        <b/>
        <sz val="11"/>
        <color theme="1"/>
        <rFont val="Arial"/>
        <family val="2"/>
      </rPr>
      <t xml:space="preserve">Installation Hardware 
</t>
    </r>
    <r>
      <rPr>
        <b/>
        <sz val="10"/>
        <color theme="1"/>
        <rFont val="Arial"/>
        <family val="2"/>
      </rPr>
      <t xml:space="preserve">
</t>
    </r>
    <r>
      <rPr>
        <sz val="10"/>
        <color theme="1"/>
        <rFont val="Arial"/>
        <family val="2"/>
      </rPr>
      <t>Select from dropdown menu
If custom kit selected, provide height of valve assy or clearance, etc. in the note section</t>
    </r>
  </si>
  <si>
    <t>341</t>
  </si>
  <si>
    <t>010</t>
  </si>
  <si>
    <t>011</t>
  </si>
  <si>
    <t>130</t>
  </si>
  <si>
    <t>150</t>
  </si>
  <si>
    <t>020</t>
  </si>
  <si>
    <t>250</t>
  </si>
  <si>
    <r>
      <t xml:space="preserve">Application
</t>
    </r>
    <r>
      <rPr>
        <sz val="10"/>
        <rFont val="Arial"/>
        <family val="2"/>
      </rPr>
      <t>Select from dropdown menu</t>
    </r>
  </si>
  <si>
    <r>
      <t xml:space="preserve">Nominal Pipe Size 
</t>
    </r>
    <r>
      <rPr>
        <sz val="10"/>
        <color theme="1"/>
        <rFont val="Arial"/>
        <family val="2"/>
      </rPr>
      <t xml:space="preserve">
Select from dropdown menu  </t>
    </r>
  </si>
  <si>
    <r>
      <t xml:space="preserve">          English - BTU/HR                         English - TONS*                         Metric                        Application Code
</t>
    </r>
    <r>
      <rPr>
        <b/>
        <sz val="8"/>
        <color theme="1"/>
        <rFont val="Arial"/>
        <family val="2"/>
      </rPr>
      <t>* TONS is commonly used for Chilled Water (CHW) or Condenser Water (CW) application only</t>
    </r>
  </si>
  <si>
    <r>
      <t xml:space="preserve">Note
</t>
    </r>
    <r>
      <rPr>
        <sz val="10"/>
        <color theme="1"/>
        <rFont val="Arial"/>
        <family val="2"/>
      </rPr>
      <t>Use Note Field to specify any of the following: Special Pipe Material, Installation Valve Stack Height, Overhead Clearance Restriction, Special Configuraton, and Special Calibration Requirements.</t>
    </r>
  </si>
  <si>
    <r>
      <t xml:space="preserve">System-40 Model Number Codification
SYS-40-AAA-BCD-EFG
</t>
    </r>
    <r>
      <rPr>
        <b/>
        <i/>
        <sz val="11"/>
        <color theme="1"/>
        <rFont val="Arial"/>
        <family val="2"/>
      </rPr>
      <t>Options selected below might affect the price</t>
    </r>
  </si>
  <si>
    <r>
      <t xml:space="preserve">
Application</t>
    </r>
    <r>
      <rPr>
        <i/>
        <sz val="11"/>
        <rFont val="Arial"/>
        <family val="2"/>
      </rPr>
      <t xml:space="preserve">
</t>
    </r>
    <r>
      <rPr>
        <sz val="10"/>
        <rFont val="Arial"/>
        <family val="2"/>
      </rPr>
      <t>Select from dropdown menu</t>
    </r>
  </si>
  <si>
    <r>
      <t xml:space="preserve">Enclosure (C)
</t>
    </r>
    <r>
      <rPr>
        <sz val="10"/>
        <color theme="1"/>
        <rFont val="Arial"/>
        <family val="2"/>
      </rPr>
      <t>1 = IP65 enclosure, detachable backlit LCD display/ interface with mounting bracket</t>
    </r>
  </si>
  <si>
    <t>O1 = ONICON matched pair of current (mA) based sensors, CHW Range (default)                                                            
O2 = ONICON matched pair of current (mA) based sensors, HHW Range (default)                                                          
S1 = Scaled RTD pair, 122°F to 302°F range 
S2 = Scaled RTD pair, 32°F to 302°F range
S3 = Scaled RTD pair, 60°F to 300°F range
S4 = Scaled RTD pair, 80°F to 400°F range
S5 = Scaled RTD pair, 100°F to 500°F range
S6 = Scaled RTD pair, 4°F to 104°F range</t>
  </si>
  <si>
    <t>O1 = ONICON matched pair of current (mA) based sensors, CHW Range (default)                                                              
O2 = ONICON matched pair of current (mA) based sensors, HHW Range (default)                                                           
S1 = Scaled RTD pair, 122°F to 302°F range 
S2 = Scaled RTD pair, 32°F to 302°F range
S3 = Scaled RTD pair, 60°F to 300°F range
S4 = Scaled RTD pair, 80°F to 400°F range
S5 = Scaled RTD pair, 100°F to 500°F range
S6 = Scaled RTD pair, 4°F to 104°F range</t>
  </si>
  <si>
    <t>O1 = ONICON matched pair of current (mA) based sensors, CHW Range (default)                                                              
O2 = ONICON matched pair of current (mA) based sensors, HHW Range (default)                                                          
S1 = Scaled RTD pair, 122°F to 302°F range 
S2 = Scaled RTD pair, 32°F to 302°F range
S3 = Scaled RTD pair, 60°F to 300°F range
S4 = Scaled RTD pair, 80°F to 400°F range
S5 = Scaled RTD pair, 100°F to 500°F range
S6 = Scaled RTD pair, 4°F to 104°F range</t>
  </si>
  <si>
    <t>O1 = ONICON matched pair of current (mA) based sensors, CHW range (default)                                                              
O2 = ONICON matched pair of current (mA) based sensors, HHW range (default)                                                           
S1 = Scaled RTD pair, 122°F to 302°F range 
S2 = Scaled RTD pair, 32°F to 302°F range
S3 = Scaled RTD pair, 60°F to 300°F range
S4 = Scaled RTD pair, 80°F to 400°F range
S5 = Scaled RTD pair, 100°F to 500°F range
S6 = Scaled RTD pair, 4°F to 104°F range</t>
  </si>
  <si>
    <t>O1 = ONICON matched pair of current (mA) based sensors, CHW range (default)                                                              
O2 = ONICON matched pair of current (mA) based sensors, HHW range (default)                                                          
S1 = Scaled RTD pair, 122°F to 302°F range 
S2 = Scaled RTD pair, 32°F to 302°F range
S3 = Scaled RTD pair, 60°F to 300°F range
S4 = Scaled RTD pair, 80°F to 400°F range
S5 = Scaled RTD pair, 100°F to 500°F range
S6 = Scaled RTD pair, 4°F to 104°F range</t>
  </si>
  <si>
    <r>
      <t xml:space="preserve">Units
</t>
    </r>
    <r>
      <rPr>
        <sz val="10"/>
        <rFont val="Arial"/>
        <family val="2"/>
      </rPr>
      <t>ENG = English
MET = Metric</t>
    </r>
  </si>
  <si>
    <t>Accessories</t>
  </si>
  <si>
    <t>25' PVC jacketed cable</t>
  </si>
  <si>
    <t>50' PVC jacketed cable</t>
  </si>
  <si>
    <t>100' PVC jacketed cable</t>
  </si>
  <si>
    <t>O2</t>
  </si>
  <si>
    <t>S1</t>
  </si>
  <si>
    <t>S2</t>
  </si>
  <si>
    <t>S5</t>
  </si>
  <si>
    <t>S3</t>
  </si>
  <si>
    <t>S4</t>
  </si>
  <si>
    <t>S6</t>
  </si>
  <si>
    <t>SM</t>
  </si>
  <si>
    <t>DM</t>
  </si>
  <si>
    <r>
      <t xml:space="preserve">Note:    </t>
    </r>
    <r>
      <rPr>
        <sz val="8"/>
        <color theme="1"/>
        <rFont val="Arial"/>
        <family val="2"/>
      </rPr>
      <t xml:space="preserve">Use Note Field to specify any of the following: Special Pipe Material, Installation Valve Stack Height, Overhead Clearance Restriction, Special Configuraton and Special Calibration Requirements  </t>
    </r>
  </si>
  <si>
    <t>R2</t>
  </si>
  <si>
    <t>R3</t>
  </si>
  <si>
    <t>SYS-20-ABCD-EFGG</t>
  </si>
  <si>
    <t>1 = NEMA 12K</t>
  </si>
  <si>
    <t>1 = 24 VAC/ VDC, 24 VA</t>
  </si>
  <si>
    <t>1 = RS485, BACnet or MODBUS</t>
  </si>
  <si>
    <t>Analog Output</t>
  </si>
  <si>
    <t>Auxiliary Pulse Input/ Output</t>
  </si>
  <si>
    <t>11 = Three (3) pulse inputs, three (3) pulse outputs, user configurable</t>
  </si>
  <si>
    <t>1 = One (1) analog output, user programmable</t>
  </si>
  <si>
    <r>
      <t xml:space="preserve">Select from dropdown menu
</t>
    </r>
    <r>
      <rPr>
        <b/>
        <sz val="8"/>
        <color theme="1"/>
        <rFont val="Arial"/>
        <family val="2"/>
      </rPr>
      <t xml:space="preserve">If "Other" option selected, specify the pipe material in the note section            </t>
    </r>
  </si>
  <si>
    <r>
      <t xml:space="preserve">Select from dropdown menu  
</t>
    </r>
    <r>
      <rPr>
        <b/>
        <sz val="8"/>
        <color theme="1"/>
        <rFont val="Arial"/>
        <family val="2"/>
      </rPr>
      <t xml:space="preserve">If "Other" option selected, specify the pipe material in the note section     </t>
    </r>
  </si>
  <si>
    <r>
      <t xml:space="preserve">Select from dropdown menu
</t>
    </r>
    <r>
      <rPr>
        <b/>
        <sz val="8"/>
        <color theme="1"/>
        <rFont val="Arial"/>
        <family val="2"/>
      </rPr>
      <t>If "Other" option selected, specify the pipe schedule in the note section</t>
    </r>
  </si>
  <si>
    <r>
      <t xml:space="preserve">Select from dropdown menu
</t>
    </r>
    <r>
      <rPr>
        <b/>
        <sz val="8"/>
        <color theme="1"/>
        <rFont val="Arial"/>
        <family val="2"/>
      </rPr>
      <t>If custom kit selected, provide height of valve assy or clearance, etc. in the note section</t>
    </r>
  </si>
  <si>
    <r>
      <t xml:space="preserve">Select from dropdown menu
</t>
    </r>
    <r>
      <rPr>
        <b/>
        <sz val="8"/>
        <color theme="1"/>
        <rFont val="Arial"/>
        <family val="2"/>
      </rPr>
      <t xml:space="preserve">If "Other" option selected, specify the pipe material in the note section          </t>
    </r>
    <r>
      <rPr>
        <sz val="8"/>
        <color theme="1"/>
        <rFont val="Arial"/>
        <family val="2"/>
      </rPr>
      <t xml:space="preserve">   </t>
    </r>
  </si>
  <si>
    <r>
      <t xml:space="preserve">Select from dropdown menu
Applied for insertion meters only
</t>
    </r>
    <r>
      <rPr>
        <b/>
        <sz val="8"/>
        <color theme="1"/>
        <rFont val="Arial"/>
        <family val="2"/>
      </rPr>
      <t>If custom kit selected, provide height of valve assy or clearance, etc. in the note section</t>
    </r>
  </si>
  <si>
    <r>
      <t xml:space="preserve">Select from dropdown menu
</t>
    </r>
    <r>
      <rPr>
        <b/>
        <sz val="8"/>
        <color theme="1"/>
        <rFont val="Arial"/>
        <family val="2"/>
      </rPr>
      <t xml:space="preserve">If "Other" option selected, specify the pipe material in the note section  </t>
    </r>
    <r>
      <rPr>
        <sz val="8"/>
        <color theme="1"/>
        <rFont val="Arial"/>
        <family val="2"/>
      </rPr>
      <t xml:space="preserve">           </t>
    </r>
  </si>
  <si>
    <r>
      <t xml:space="preserve">Please choose from dropdown menu
</t>
    </r>
    <r>
      <rPr>
        <b/>
        <sz val="8"/>
        <color theme="1"/>
        <rFont val="Arial"/>
        <family val="2"/>
      </rPr>
      <t>If custom kit selected, provide height of valve assy or clearance, etc. in the note section</t>
    </r>
  </si>
  <si>
    <r>
      <t xml:space="preserve">Select from dropdown menu
</t>
    </r>
    <r>
      <rPr>
        <b/>
        <sz val="8"/>
        <color theme="1"/>
        <rFont val="Arial"/>
        <family val="2"/>
      </rPr>
      <t xml:space="preserve">If "Other" option selected, specify the pipe material in the note section        </t>
    </r>
    <r>
      <rPr>
        <sz val="8"/>
        <color theme="1"/>
        <rFont val="Arial"/>
        <family val="2"/>
      </rPr>
      <t xml:space="preserve">    </t>
    </r>
  </si>
  <si>
    <t>Select from dropdown menu for more length options</t>
  </si>
  <si>
    <r>
      <t xml:space="preserve">Installation Hardware 
</t>
    </r>
    <r>
      <rPr>
        <sz val="11"/>
        <color theme="1"/>
        <rFont val="Arial"/>
        <family val="2"/>
      </rPr>
      <t>(Y/N)</t>
    </r>
    <r>
      <rPr>
        <b/>
        <sz val="11"/>
        <color theme="1"/>
        <rFont val="Arial"/>
        <family val="2"/>
      </rPr>
      <t xml:space="preserve">
</t>
    </r>
    <r>
      <rPr>
        <sz val="10"/>
        <color theme="1"/>
        <rFont val="Arial"/>
        <family val="2"/>
      </rPr>
      <t>If custom kit selected, provide height of valve assy, application code, or clearance, etc. in the note section</t>
    </r>
  </si>
  <si>
    <r>
      <t xml:space="preserve">Installation Hardware 
</t>
    </r>
    <r>
      <rPr>
        <i/>
        <sz val="11"/>
        <color theme="1"/>
        <rFont val="Arial"/>
        <family val="2"/>
      </rPr>
      <t>(Y/N)</t>
    </r>
    <r>
      <rPr>
        <sz val="10"/>
        <color theme="1"/>
        <rFont val="Arial"/>
        <family val="2"/>
      </rPr>
      <t xml:space="preserve">
If custom kit selected, provide height of valve assy, application code, or clearance, etc. in the note section</t>
    </r>
  </si>
  <si>
    <t>FSM-3
Model Number Codification</t>
  </si>
  <si>
    <t xml:space="preserve">Select from dropdown menu  </t>
  </si>
  <si>
    <t>Meter Type &amp; Function (AB)</t>
  </si>
  <si>
    <t>Meter Style/ Size (CC)</t>
  </si>
  <si>
    <t>06 = 6" fixed insertion                      10 = 10" fixed insertion
08 = 8" fixed insertion                      12 = 12" fixed insertion</t>
  </si>
  <si>
    <t>Output Configuration (DE)</t>
  </si>
  <si>
    <t>Pipe Size Range/ Meter Length (HH)</t>
  </si>
  <si>
    <t>Wiring Connection (I)</t>
  </si>
  <si>
    <t xml:space="preserve">System-40 BTU Measurement System Order Form </t>
  </si>
  <si>
    <t>System-40 Measurement System</t>
  </si>
  <si>
    <t>System-20 BTU Meter and F-4600 Ultrasonic Flow Meter Order Form</t>
  </si>
  <si>
    <t>System-20 BTU Meter and F-4300 Clamp-on Ultrasonic Flow Meter Order Form</t>
  </si>
  <si>
    <t>System-20 BTU Meter and FSM-3 SuperMag Insertion Electromagnetic Flow Meter Order Form</t>
  </si>
  <si>
    <t>System-20 BTU Meter and F-3500 Insertion Electromagnetic Flow Meter Order Form</t>
  </si>
  <si>
    <t xml:space="preserve">System-20 BTU Meter and F-1000 Turbine Flow Meter Order Form </t>
  </si>
  <si>
    <t>System-20 BTU Meters</t>
  </si>
  <si>
    <t>System-10 BTU Meter and F-4600 Ultrasonic Flow Meter Order Form</t>
  </si>
  <si>
    <t>System-10 BTU Meter and F-4300 Clamp-on Ultrasonic Flow Meter Order Form</t>
  </si>
  <si>
    <t>System-10 BTU Meter and FSM-3 SuperMag Insertion Electromagnetic Flow Meter Order Form</t>
  </si>
  <si>
    <t>System-10 BTU Meter and F-3500 Insertion Electromagnetic Flow Meter Order Form</t>
  </si>
  <si>
    <t xml:space="preserve">System-10 BTU Meter and F-1000 Turbine Flow Meter Order Form </t>
  </si>
  <si>
    <t>System-10 BTU Meters</t>
  </si>
  <si>
    <t xml:space="preserve">F-2700 Insertion Vortex Flow Meter Order Form </t>
  </si>
  <si>
    <t>F-2600 Inline Vortex Flow Meter Order Form</t>
  </si>
  <si>
    <t>F-2000 Series</t>
  </si>
  <si>
    <t xml:space="preserve">F-4300 Clamp-on Ultrasonic Flow Meter Order Form </t>
  </si>
  <si>
    <t>F-4000 Series</t>
  </si>
  <si>
    <t xml:space="preserve">F-3500 Insertion Electromagnetic Flow Meter Order Form </t>
  </si>
  <si>
    <t xml:space="preserve">FSM-3 SuperMag Platform Flow Meter Order Form </t>
  </si>
  <si>
    <t xml:space="preserve">F-3000 Series </t>
  </si>
  <si>
    <t>F-1500 Insertion Turbine Flow Meter Order Form (Steam Applications)</t>
  </si>
  <si>
    <t>F-1000 Insertion Turbine Flow Meter Order Form (Liquid Applications)</t>
  </si>
  <si>
    <t>F-1000 Series</t>
  </si>
  <si>
    <t>TABLE OF CONTENTS</t>
  </si>
  <si>
    <r>
      <t xml:space="preserve">Output (CC)
</t>
    </r>
    <r>
      <rPr>
        <sz val="10"/>
        <rFont val="Arial"/>
        <family val="2"/>
      </rPr>
      <t>00 = Freq &amp; Scaled Pulse
10 = Analog, Freq &amp; Scaled Pulse 
11 = Isolated Analog, Freq &amp; Pulse</t>
    </r>
  </si>
  <si>
    <r>
      <rPr>
        <b/>
        <sz val="11"/>
        <rFont val="Arial"/>
        <family val="2"/>
      </rPr>
      <t>Pipe Size Range</t>
    </r>
    <r>
      <rPr>
        <sz val="11"/>
        <rFont val="Arial"/>
        <family val="2"/>
      </rPr>
      <t xml:space="preserve"> </t>
    </r>
    <r>
      <rPr>
        <b/>
        <sz val="11"/>
        <rFont val="Arial"/>
        <family val="2"/>
      </rPr>
      <t xml:space="preserve"> (DD)
</t>
    </r>
    <r>
      <rPr>
        <sz val="11"/>
        <rFont val="Arial"/>
        <family val="2"/>
      </rPr>
      <t xml:space="preserve">
</t>
    </r>
    <r>
      <rPr>
        <sz val="10"/>
        <rFont val="Arial"/>
        <family val="2"/>
      </rPr>
      <t>A1 = 1.25"- 2.5" (clearance ≥ 18")
B2 = 1.25"- 4" (clearance ≥ 20")
C3 = 2.5"- 10" (clearance ≥ 22")
D4 = 2.5"- 16" (clearance ≥ 24")
E5 = 2.5"- 22" (clearance ≥ 26") 
F6 = 2.5"- 72" (clearance ≥ 28")
00 = In-Line</t>
    </r>
  </si>
  <si>
    <t>To return to the index, click this link</t>
  </si>
  <si>
    <r>
      <t xml:space="preserve">Meter Type (BB)
                                                                 </t>
    </r>
    <r>
      <rPr>
        <sz val="11"/>
        <rFont val="Arial"/>
        <family val="2"/>
      </rPr>
      <t xml:space="preserve"> </t>
    </r>
    <r>
      <rPr>
        <b/>
        <sz val="11"/>
        <rFont val="Arial"/>
        <family val="2"/>
      </rPr>
      <t xml:space="preserve"> 
</t>
    </r>
    <r>
      <rPr>
        <sz val="10"/>
        <rFont val="Arial"/>
        <family val="2"/>
      </rPr>
      <t>00 = Insertion 
34 = 3/4" Inline
01 = 1" Inline</t>
    </r>
  </si>
  <si>
    <r>
      <t xml:space="preserve">Meter Style/ Size (CC)
</t>
    </r>
    <r>
      <rPr>
        <sz val="10"/>
        <color theme="1"/>
        <rFont val="Arial"/>
        <family val="2"/>
      </rPr>
      <t>06 = 6" fixed insertion
08 = 8" fixed insertion
10 = 10" fixed insertion
12 = 12" fixed insertion</t>
    </r>
  </si>
  <si>
    <r>
      <t xml:space="preserve">Pipe Size Range/ Meter Length (HH)
</t>
    </r>
    <r>
      <rPr>
        <sz val="10"/>
        <rFont val="Arial"/>
        <family val="2"/>
      </rPr>
      <t>FA = 6" pipe, 40" meter length
FB = 8" pipe, 44" meter length
FC = 10" pipe, 48" meter length
FD = 12" pipe, 52" meter length</t>
    </r>
  </si>
  <si>
    <r>
      <t xml:space="preserve">Input Power (B)
</t>
    </r>
    <r>
      <rPr>
        <sz val="10"/>
        <color theme="1"/>
        <rFont val="Arial"/>
        <family val="2"/>
      </rPr>
      <t>1 = 24 VAC/DC
2 = 110-240 VAC</t>
    </r>
  </si>
  <si>
    <r>
      <t xml:space="preserve">Electronics Enclosure Mounting Configuration (D)     
</t>
    </r>
    <r>
      <rPr>
        <sz val="10"/>
        <rFont val="Arial"/>
        <family val="2"/>
      </rPr>
      <t>1 = Integral mount        
2 = Remote mount transmitter with 50' of cable
3 = Remote mount transmitter with 100' of cable</t>
    </r>
  </si>
  <si>
    <r>
      <t xml:space="preserve">Output Signals (G)       
</t>
    </r>
    <r>
      <rPr>
        <sz val="10"/>
        <rFont val="Arial"/>
        <family val="2"/>
      </rPr>
      <t xml:space="preserve">0 = Loop powered 4-20mA and scaled pulse
1 = (1) 4-20mA, (1) scaled pulse, (1) alarm contact and MODBUS
2 = (1) 4-20mA, (1) scaled pulse, (1) alarm contacts and BACnet 
3 = (3) 4-20mA, (1) scaled pulse, (3) alarm contacts and MODBUS
4 = (3) 4-20mA, (1) scaled pulse, (3) alarm contacts and BACnet </t>
    </r>
  </si>
  <si>
    <r>
      <t xml:space="preserve">Process Connection (C) </t>
    </r>
    <r>
      <rPr>
        <i/>
        <sz val="11"/>
        <rFont val="Arial"/>
        <family val="2"/>
      </rPr>
      <t xml:space="preserve">  
                            </t>
    </r>
    <r>
      <rPr>
        <b/>
        <i/>
        <sz val="11"/>
        <rFont val="Arial"/>
        <family val="2"/>
      </rPr>
      <t xml:space="preserve"> </t>
    </r>
    <r>
      <rPr>
        <sz val="11"/>
        <rFont val="Arial"/>
        <family val="2"/>
      </rPr>
      <t xml:space="preserve">
</t>
    </r>
    <r>
      <rPr>
        <sz val="10"/>
        <rFont val="Arial"/>
        <family val="2"/>
      </rPr>
      <t xml:space="preserve">4 = Packing gland with 2" ANSI class 150 flange and retractor
5 = Packing gland with 2" ANSI class 300 flange and retractor </t>
    </r>
  </si>
  <si>
    <r>
      <t xml:space="preserve">Electronics Enclosure Mounting Configuration (D)
</t>
    </r>
    <r>
      <rPr>
        <sz val="10"/>
        <rFont val="Arial"/>
        <family val="2"/>
      </rPr>
      <t>1 = Integral mount     
2 = Remote mount transmitter with 50' of cable
3 = Remote mount transmitter with 100' of cable</t>
    </r>
  </si>
  <si>
    <r>
      <t xml:space="preserve">Output Signals (G)           
</t>
    </r>
    <r>
      <rPr>
        <sz val="10"/>
        <rFont val="Arial"/>
        <family val="2"/>
      </rPr>
      <t xml:space="preserve">0 = Loop powered 4-20mA and scaled pulse
1 = (1) 4-20mA, (1) scaled pulse, (1) alarm contact and MODBUS
2 = (1) 4-20mA, (1) scaled pulse, (1) alarm contacts and BACnet 
3 = (3) 4-20mA, (1) scaled pulse, (3) alarm contacts and MODBUS
4 = (3) 4-20mA, (1) scaled pulse, (3) alarm contacts and BACnet </t>
    </r>
  </si>
  <si>
    <r>
      <t>Process Connection (C)</t>
    </r>
    <r>
      <rPr>
        <i/>
        <sz val="11"/>
        <rFont val="Arial"/>
        <family val="2"/>
      </rPr>
      <t xml:space="preserve">        
                     </t>
    </r>
    <r>
      <rPr>
        <b/>
        <i/>
        <sz val="11"/>
        <rFont val="Arial"/>
        <family val="2"/>
      </rPr>
      <t xml:space="preserve"> 
</t>
    </r>
    <r>
      <rPr>
        <sz val="10"/>
        <rFont val="Arial"/>
        <family val="2"/>
      </rPr>
      <t xml:space="preserve">4 = Packing gland with 2" ANSI class 150 flange and retractor 
5 = Packing gland with 2" ANSI class 300 flange and retractor </t>
    </r>
  </si>
  <si>
    <r>
      <t xml:space="preserve">Electronics Enclosure Mounting Configuration (D)       
</t>
    </r>
    <r>
      <rPr>
        <sz val="10"/>
        <rFont val="Arial"/>
        <family val="2"/>
      </rPr>
      <t>1 = Integral mount                   
2 = Remote mount transmitter with 50' of cable
3 = Remote mount transmitter with 100' of cable</t>
    </r>
  </si>
  <si>
    <r>
      <t xml:space="preserve">Output Signals (H)   
</t>
    </r>
    <r>
      <rPr>
        <sz val="10"/>
        <rFont val="Arial"/>
        <family val="2"/>
      </rPr>
      <t xml:space="preserve">   </t>
    </r>
    <r>
      <rPr>
        <b/>
        <sz val="11"/>
        <rFont val="Arial"/>
        <family val="2"/>
      </rPr>
      <t xml:space="preserve">                    
</t>
    </r>
    <r>
      <rPr>
        <sz val="10"/>
        <rFont val="Arial"/>
        <family val="2"/>
      </rPr>
      <t xml:space="preserve">0 = Loop powered 4-20mA and scaled pulse
1 = (1) 4-20mA, (1) scaled pulse, (1) alarm contact and MODBUS
2 = (1) 4-20mA, (1) scaled pulse, (1) alarm contacts and BACnet 
3 = (3) 4-20mA, (1) scaled pulse, (3) alarm contacts and MODBUS
4 = (3) 4-20mA, (1) scaled pulse, (3) alarm contacts and BACnet </t>
    </r>
  </si>
  <si>
    <t>00 = Insertion       34 = 3/4" Inline         01 = 1" Inline</t>
  </si>
  <si>
    <t>FA = 6" pipe, 40" meter length                        FC = 10" pipe, 48" meter length
FB = 8" pipe, 44" meter length                        FD = 12" pipe, 52" meter length</t>
  </si>
  <si>
    <t>0 = NPT Threads
1 = ANSI Class 150 Flange (applied for 2.5" pipe size ONLY)</t>
  </si>
  <si>
    <r>
      <t xml:space="preserve">Process Connection (B)
</t>
    </r>
    <r>
      <rPr>
        <sz val="10"/>
        <color theme="1"/>
        <rFont val="Arial"/>
        <family val="2"/>
      </rPr>
      <t>0 = NPT Threads 
1 = ANSI Class 150 Flange (applied for 2.5" pipe size ONLY)</t>
    </r>
  </si>
  <si>
    <r>
      <t xml:space="preserve">Meter Size (AAA)
</t>
    </r>
    <r>
      <rPr>
        <sz val="10"/>
        <rFont val="Arial"/>
        <family val="2"/>
      </rPr>
      <t xml:space="preserve">050 = 0.5"                                            
340 = 0.75"                                          
341 = 0.75" High Flow                                         
010 = 1"                                            
011 = 1" High Flow                                         
130 = 1.25"                                          
150 = 1.5"                                           
020 = 2"                                          
250 = 2.5" </t>
    </r>
  </si>
  <si>
    <r>
      <t xml:space="preserve">Input/Output Configuration (F)
                                      </t>
    </r>
    <r>
      <rPr>
        <sz val="11"/>
        <rFont val="Arial"/>
        <family val="2"/>
      </rPr>
      <t xml:space="preserve">   
</t>
    </r>
    <r>
      <rPr>
        <sz val="10"/>
        <rFont val="Arial"/>
        <family val="2"/>
      </rPr>
      <t xml:space="preserve">2 = (2) Aux Pulse Inputs &amp; (1) Aux Pulse Output      
6 = (1) Aux Pulse Input, (1) Aux Pulse Output &amp; (1) Analog Output
</t>
    </r>
    <r>
      <rPr>
        <i/>
        <sz val="10"/>
        <rFont val="Arial"/>
        <family val="2"/>
      </rPr>
      <t xml:space="preserve">
</t>
    </r>
    <r>
      <rPr>
        <sz val="10"/>
        <rFont val="Arial"/>
        <family val="2"/>
      </rPr>
      <t xml:space="preserve">Default is 2 </t>
    </r>
  </si>
  <si>
    <r>
      <t xml:space="preserve">Pipe Schedule
</t>
    </r>
    <r>
      <rPr>
        <sz val="10"/>
        <rFont val="Arial"/>
        <family val="2"/>
      </rPr>
      <t>Select from dropdown menu</t>
    </r>
  </si>
  <si>
    <r>
      <rPr>
        <b/>
        <sz val="14"/>
        <color theme="4"/>
        <rFont val="Arial"/>
        <family val="2"/>
      </rPr>
      <t xml:space="preserve">START HERE!
</t>
    </r>
    <r>
      <rPr>
        <b/>
        <sz val="11"/>
        <rFont val="Arial"/>
        <family val="2"/>
      </rPr>
      <t xml:space="preserve">
Application
</t>
    </r>
    <r>
      <rPr>
        <sz val="10"/>
        <rFont val="Arial"/>
        <family val="2"/>
      </rPr>
      <t>Select from dropdown menu</t>
    </r>
    <r>
      <rPr>
        <sz val="9"/>
        <rFont val="Arial"/>
        <family val="2"/>
      </rPr>
      <t xml:space="preserve">
</t>
    </r>
    <r>
      <rPr>
        <b/>
        <sz val="10"/>
        <rFont val="Arial"/>
        <family val="2"/>
      </rPr>
      <t>* Indicates optional 316 SS wetted materials required</t>
    </r>
  </si>
  <si>
    <r>
      <t xml:space="preserve">Pipe Material
</t>
    </r>
    <r>
      <rPr>
        <sz val="10"/>
        <rFont val="Arial"/>
        <family val="2"/>
      </rPr>
      <t>Select from dropdown menu</t>
    </r>
    <r>
      <rPr>
        <b/>
        <sz val="11"/>
        <rFont val="Arial"/>
        <family val="2"/>
      </rPr>
      <t xml:space="preserve">
</t>
    </r>
    <r>
      <rPr>
        <b/>
        <sz val="10"/>
        <rFont val="Arial"/>
        <family val="2"/>
      </rPr>
      <t>If "Other" option selected, specify the pipe material in the note section</t>
    </r>
    <r>
      <rPr>
        <b/>
        <sz val="9"/>
        <rFont val="Arial"/>
        <family val="2"/>
      </rPr>
      <t xml:space="preserve">     </t>
    </r>
    <r>
      <rPr>
        <b/>
        <sz val="11"/>
        <rFont val="Arial"/>
        <family val="2"/>
      </rPr>
      <t xml:space="preserve">         </t>
    </r>
  </si>
  <si>
    <r>
      <t xml:space="preserve"># of Turbines (A)
</t>
    </r>
    <r>
      <rPr>
        <sz val="11"/>
        <rFont val="Arial"/>
        <family val="2"/>
      </rPr>
      <t xml:space="preserve"> </t>
    </r>
    <r>
      <rPr>
        <sz val="10"/>
        <rFont val="Arial"/>
        <family val="2"/>
      </rPr>
      <t xml:space="preserve">1 = 1 turbine
*2 = 2 turbines
</t>
    </r>
    <r>
      <rPr>
        <b/>
        <sz val="10"/>
        <rFont val="Arial"/>
        <family val="2"/>
      </rPr>
      <t xml:space="preserve">
* Requires a pipe size </t>
    </r>
    <r>
      <rPr>
        <b/>
        <sz val="10"/>
        <rFont val="Calibri"/>
        <family val="2"/>
      </rPr>
      <t>≥</t>
    </r>
    <r>
      <rPr>
        <b/>
        <sz val="10"/>
        <rFont val="Arial"/>
        <family val="2"/>
      </rPr>
      <t xml:space="preserve"> 2.5"</t>
    </r>
  </si>
  <si>
    <r>
      <t xml:space="preserve">Wetted Materials (E)
                           </t>
    </r>
    <r>
      <rPr>
        <b/>
        <i/>
        <sz val="11"/>
        <rFont val="Arial"/>
        <family val="2"/>
      </rPr>
      <t xml:space="preserve"> 
</t>
    </r>
    <r>
      <rPr>
        <sz val="10"/>
        <rFont val="Arial"/>
        <family val="2"/>
      </rPr>
      <t xml:space="preserve">1 = Ni Plated Brass
*2 = 316 SS  
 3 = Bronze Body (inline meter only)
</t>
    </r>
    <r>
      <rPr>
        <b/>
        <sz val="10"/>
        <rFont val="Arial"/>
        <family val="2"/>
      </rPr>
      <t>* Required for certain applications and/or non-metallic pipes</t>
    </r>
  </si>
  <si>
    <r>
      <t xml:space="preserve">Pipe Schedule
</t>
    </r>
    <r>
      <rPr>
        <sz val="10"/>
        <rFont val="Arial"/>
        <family val="2"/>
      </rPr>
      <t xml:space="preserve">
Select from dropdown menu
</t>
    </r>
    <r>
      <rPr>
        <b/>
        <sz val="10"/>
        <rFont val="Arial"/>
        <family val="2"/>
      </rPr>
      <t>If "Other" option selected, specify the pipe schedule in the note section</t>
    </r>
  </si>
  <si>
    <t>Two Pipe Heating and Cooling</t>
  </si>
  <si>
    <r>
      <t xml:space="preserve">Enclosure (F)       </t>
    </r>
    <r>
      <rPr>
        <sz val="10"/>
        <rFont val="Arial"/>
        <family val="2"/>
      </rPr>
      <t xml:space="preserve">
</t>
    </r>
    <r>
      <rPr>
        <sz val="11"/>
        <rFont val="Arial"/>
        <family val="2"/>
      </rPr>
      <t xml:space="preserve">                               </t>
    </r>
    <r>
      <rPr>
        <b/>
        <sz val="11"/>
        <rFont val="Arial"/>
        <family val="2"/>
      </rPr>
      <t xml:space="preserve">  
</t>
    </r>
    <r>
      <rPr>
        <sz val="10"/>
        <rFont val="Arial"/>
        <family val="2"/>
      </rPr>
      <t xml:space="preserve">2 = NEMA 4  weathertight enclosure (Default)
3 = NEMA 6 submersible enclosure                                                                          </t>
    </r>
  </si>
  <si>
    <r>
      <t xml:space="preserve">Application
</t>
    </r>
    <r>
      <rPr>
        <sz val="10"/>
        <color theme="1"/>
        <rFont val="Arial"/>
        <family val="2"/>
      </rPr>
      <t>Select from dropdown menu</t>
    </r>
    <r>
      <rPr>
        <b/>
        <sz val="12"/>
        <color theme="1"/>
        <rFont val="Arial"/>
        <family val="2"/>
      </rPr>
      <t xml:space="preserve">
</t>
    </r>
    <r>
      <rPr>
        <b/>
        <sz val="10"/>
        <color theme="1"/>
        <rFont val="Arial"/>
        <family val="2"/>
      </rPr>
      <t>* Conductivities &gt; 5µS</t>
    </r>
  </si>
  <si>
    <t xml:space="preserve">In-line EM flow sensor, 1.0 in. CS body with PTFE liner, wafer style connection and 3, 316 SS electrodes. Basic transmitter with  (1) AO, (2) DO,  no serial comm., IP 67 nylon enclosure &amp; 24 VAC/DC input pwr.  Integral mount. </t>
  </si>
  <si>
    <t xml:space="preserve">In-line EM flow sensor, 1.0 in. CS body with PTFE liner, wafer style connection and 3, 316 SS electrodes. Basic transmitter with  (1) AO, (2) DO,  MODBUS RS485, IP 67 nylon enclosure &amp; 24 VAC/DC input pwr.  Integral mount. </t>
  </si>
  <si>
    <t xml:space="preserve">In-line EM flow sensor, 1.0 in. CS body with PTFE liner, 150 # flanges and 3, 316 SS electrodes. Basic transmitter with  (1) AO, (2) DO,  no serial comm., IP 67 nylon enclosure &amp; 24 VAC/DC input pwr.  Integral mount. </t>
  </si>
  <si>
    <t xml:space="preserve">In-line EM flow sensor, 1.0 in. CS body with PTFE liner, 150 # flanges and 3, 316 SS electrodes. Basic transmitter with  (1) AO, (2) DO,  no serial comm., IP 67 nylon enclosure &amp; 120-240 VAC input pwr.  Integral mount. </t>
  </si>
  <si>
    <t xml:space="preserve">In-line EM flow sensor, 1.0 in. CS body with PTFE liner, 150 # flanges and 3, 316 SS electrodes. Basic transmitter with  (1) AO, (2) DO,  MODBUS RS485, IP 67 nylon enclosure &amp; 24 VAC/DC input pwr.  Integral mount. </t>
  </si>
  <si>
    <t xml:space="preserve">In-line EM flow sensor, 1.0 in. CS body with PTFE liner, 150 # flanges and 3, 316 SS electrodes. Basic transmitter with  (1) AO, (2) DO,  MODBUS RS485, IP 67 nylon enclosure &amp; 120-240 VAC input pwr.  Integral mount. </t>
  </si>
  <si>
    <t xml:space="preserve">In-line EM flow sensor, 1.0 in. CS body with PTFE liner, 150 # flanges and 3, 316 SS electrodes. Basic transmitter with  (1) AO, (2) DO,  no serial comm., IP 67 nylon enclosure &amp; 24 VAC/DC input pwr.  Remote mount. </t>
  </si>
  <si>
    <t xml:space="preserve">In-line EM flow sensor, 1.0 in. CS body with PTFE liner, 150 # flanges and 3, 316 SS electrodes. Basic transmitter with  (1) AO, (2) DO,  no serial comm., IP 67 nylon enclosure &amp; 120-240 VAC input pwr.  Remote mount. </t>
  </si>
  <si>
    <t xml:space="preserve">In-line EM flow sensor, 1.0 in. CS body with PTFE liner, 150 # flanges and 3, 316 SS electrodes. Basic transmitter with  (1) AO, (2) DO,  MODBUS RS485, IP 67 nylon enclosure &amp; 24 VAC/DC input pwr.  Remote mount. </t>
  </si>
  <si>
    <t xml:space="preserve">In-line EM flow sensor, 1.0 in. CS body with PTFE liner, 150 # flanges and 3, 316 SS electrodes. Basic transmitter with  (1) AO, (2) DO,  MODBUS RS485, IP 67 nylon enclosure &amp; 120-240 VAC input pwr.  Remote mount. </t>
  </si>
  <si>
    <t xml:space="preserve">In-line EM flow sensor, 1.0 in. 304 SS body with PTFE liner, 150 # flanges and 3, 316 SS electrodes. Basic transmitter with  (1) AO, (2) DO,  no serial comm., IP 67 nylon enclosure &amp; 24 VAC/DC input pwr.  Integral mount. </t>
  </si>
  <si>
    <t xml:space="preserve">In-line EM flow sensor, 1.0 in. 316 SS body with PTFE liner, 150 # flanges and 3, 316 SS electrodes. Basic transmitter with  (1) AO, (2) DO,  no serial comm., IP 67 nylon enclosure &amp; 24 VAC/DC input pwr.  Integral mount. </t>
  </si>
  <si>
    <t xml:space="preserve">In-line EM flow sensor, 1.0 in. 316 SS body with PTFE liner, 150 # flanges and 3, 316 SS electrodes. Basic transmitter with  (1) AO, (2) DO,  MODBUS RS485, IP 67 nylon enclosure &amp; 24 VAC/DC input pwr.  Integral mount. </t>
  </si>
  <si>
    <t xml:space="preserve">In-line EM flow sensor, 1.0 in. CS body with PTFE liner, 300 # flanges and 3, 316 SS electrodes. Basic transmitter with  (1) AO, (2) DO,  no serial comm., IP 67 nylon enclosure &amp; 24 VAC/DC input pwr.  Integral mount. </t>
  </si>
  <si>
    <t xml:space="preserve">In-line EM flow sensor, 1.0 in. CS body with PTFE liner, 300 # flanges and 3, 316 SS electrodes. Basic transmitter with  (1) AO, (2) DO,  no serial comm., IP 67 nylon enclosure &amp; 120-240 VAC input pwr.  Integral mount. </t>
  </si>
  <si>
    <t xml:space="preserve">In-line EM flow sensor, 1.0 in. CS body with PTFE liner, 300 # flanges and 3, 316 SS electrodes. Basic transmitter with  (1) AO, (2) DO,  MODBUS RS485, IP 67 nylon enclosure &amp; 24 VAC/DC input pwr.  Integral mount. </t>
  </si>
  <si>
    <t xml:space="preserve">In-line EM flow sensor, 1.0 in. CS body with PTFE liner, 300 # flanges and 3, 316 SS electrodes. Basic transmitter with  (1) AO, (2) DO,  MODBUS RS485, IP 67 nylon enclosure &amp; 120-240 VAC input pwr.  Integral mount. </t>
  </si>
  <si>
    <t xml:space="preserve">In-line EM flow sensor, 1.0 in. CS body with polypro liner, wafer style connection and 3, 316 SS electrodes. Basic transmitter with  (1) AO, (2) DO,  no serial comm., IP 67 nylon enclosure &amp; 24 VAC/DC input pwr.  Integral mount. </t>
  </si>
  <si>
    <t xml:space="preserve">In-line EM flow sensor, 1.0 in. CS body with polypro liner, wafer style connection and 3, 316 SS electrodes. Basic transmitter with  (1) AO, (2) DO,  no serial comm., IP 67 nylon enclosure &amp; 120-240 VAC input pwr.  Integral mount. </t>
  </si>
  <si>
    <t xml:space="preserve">In-line EM flow sensor, 1.0 in. CS body with polypro liner, wafer style connection and 3, 316 SS electrodes. Basic transmitter with  (1) AO, (2) DO,  MODBUS RS485, IP 67 nylon enclosure &amp; 24 VAC/DC input pwr.  Integral mount. </t>
  </si>
  <si>
    <t xml:space="preserve">In-line EM flow sensor, 1.0 in. CS body with polypro liner, wafer style connection and 3, 316 SS electrodes. Basic transmitter with  (1) AO, (2) DO,  MODBUS RS485, IP 67 nylon enclosure &amp; 120-240 VAC input pwr.  Integral mount. </t>
  </si>
  <si>
    <t xml:space="preserve">In-line EM flow sensor, 1.0 in. CS body with polypro liner, wafer style connection and 3, 316 SS electrodes. Basic transmitter with  (1) AO, (2) DO,  no serial comm., IP 67 nylon enclosure &amp; 120-240 VAC input pwr.  Remote mount. </t>
  </si>
  <si>
    <t xml:space="preserve">In-line EM flow sensor, 1.0 in. CS body with polypro liner, wafer style connection and 3, 316 SS electrodes. Basic transmitter with  (1) AO, (2) DO,  MODBUS RS485, IP 67 nylon enclosure &amp; 120-240 VAC input pwr.  Remote mount. </t>
  </si>
  <si>
    <t xml:space="preserve">In-line EM flow sensor, 1.0 in. CS body with polypro liner, 150 # flanges and 3, 316 SS electrodes. Basic transmitter with  (1) AO, (2) DO,  no serial comm., IP 67 nylon enclosure &amp; 24 VAC/DC input pwr.  Integral mount. </t>
  </si>
  <si>
    <t xml:space="preserve">In-line EM flow sensor, 1.0 in. CS body with polypro liner, 150 # flanges and 3, 316 SS electrodes. Basic transmitter with  (1) AO, (2) DO,  no serial comm., IP 67 nylon enclosure &amp; 120-240 VAC input pwr.  Integral mount. </t>
  </si>
  <si>
    <t xml:space="preserve">In-line EM flow sensor, 1.0 in. CS body with polypro liner, 150 # flanges and 3, 316 SS electrodes. Basic transmitter with  (1) AO, (2) DO,  MODBUS RS485, IP 67 nylon enclosure &amp; 24 VAC/DC input pwr.  Integral mount. </t>
  </si>
  <si>
    <t xml:space="preserve">In-line EM flow sensor, 1.0 in. CS body with polypro liner, 150 # flanges and 3, 316 SS electrodes. Basic transmitter with  (1) AO, (2) DO,  MODBUS RS485, IP 67 nylon enclosure &amp; 120-240 VAC input pwr.  Integral mount. </t>
  </si>
  <si>
    <t xml:space="preserve">In-line EM flow sensor, 1.0 in. CS body with polypro liner, 150 # flanges and 3, 316 SS electrodes. Basic transmitter with  (1) AO, (2) DO,  no serial comm., IP 67 nylon enclosure &amp; 24 VAC/DC input pwr.  Remote mount. </t>
  </si>
  <si>
    <t xml:space="preserve">In-line EM flow sensor, 1.0 in. CS body with polypro liner, 150 # flanges and 3, 316 SS electrodes. Basic transmitter with  (1) AO, (2) DO,  no serial comm., IP 67 nylon enclosure &amp; 120-240 VAC input pwr.  Remote mount. </t>
  </si>
  <si>
    <t xml:space="preserve">In-line EM flow sensor, 1.0 in. CS body with polypro liner, 150 # flanges and 3, 316 SS electrodes. Basic transmitter with  (1) AO, (2) DO,  MODBUS RS485, IP 67 nylon enclosure &amp; 24 VAC/DC input pwr.  Remote mount. </t>
  </si>
  <si>
    <t xml:space="preserve">In-line EM flow sensor, 1.0 in. CS body with polypro liner, 150 # flanges and 3, 316 SS electrodes. Basic transmitter with  (1) AO, (2) DO,  MODBUS RS485, IP 67 nylon enclosure &amp; 120-240 VAC input pwr.  Remote mount. </t>
  </si>
  <si>
    <t xml:space="preserve">In-line EM flow sensor, 2.0 in. CS body with PTFE liner, wafer style connection and 3, 316 SS electrodes. Basic transmitter with  (1) AO, (2) DO,  no serial comm., IP 67 nylon enclosure &amp; 24 VAC/DC input pwr.  Integral mount. </t>
  </si>
  <si>
    <t xml:space="preserve">In-line EM flow sensor, 2.0 in. CS body with PTFE liner, wafer style connection and 3, 316 SS electrodes. Basic transmitter with  (1) AO, (2) DO,  no serial comm., IP 67 nylon enclosure &amp; 24 VAC/DC input pwr.  Remote mount. </t>
  </si>
  <si>
    <t xml:space="preserve">In-line EM flow sensor, 2.0 in. CS body with PTFE liner, wafer style connection and 3, 316 SS electrodes. Basic transmitter with  (1) AO, (2) DO,  MODBUS RS485, IP 67 nylon enclosure &amp; 24 VAC/DC input pwr.  Remote mount. </t>
  </si>
  <si>
    <t xml:space="preserve">In-line EM flow sensor, 2.0 in. CS body with PTFE liner, 150 # flanges and 3, 316 SS electrodes. Basic transmitter with  (1) AO, (2) DO,  no serial comm., IP 67 nylon enclosure &amp; 24 VAC/DC input pwr.  Integral mount. </t>
  </si>
  <si>
    <t xml:space="preserve">In-line EM flow sensor, 2.0 in. CS body with PTFE liner, 150 # flanges and 3, 316 SS electrodes. Basic transmitter with  (1) AO, (2) DO,  no serial comm., IP 67 nylon enclosure &amp; 120-240 VAC input pwr.  Integral mount. </t>
  </si>
  <si>
    <t xml:space="preserve">In-line EM flow sensor, 2.0 in. CS body with PTFE liner, 150 # flanges and 3, 316 SS electrodes. Basic transmitter with  (1) AO, (2) DO,  MODBUS RS485, IP 67 nylon enclosure &amp; 24 VAC/DC input pwr.  Integral mount. </t>
  </si>
  <si>
    <t xml:space="preserve">In-line EM flow sensor, 2.0 in. CS body with PTFE liner, 150 # flanges and 3, 316 SS electrodes. Basic transmitter with  (1) AO, (2) DO,  MODBUS RS485, IP 67 nylon enclosure &amp; 120-240 VAC input pwr.  Integral mount. </t>
  </si>
  <si>
    <t xml:space="preserve">In-line EM flow sensor, 2.0 in. CS body with PTFE liner, 150 # flanges and 3, 316 SS electrodes. Basic transmitter with  (1) AO, (2) DO,  no serial comm., IP 67 nylon enclosure &amp; 24 VAC/DC input pwr.  Remote mount. </t>
  </si>
  <si>
    <t xml:space="preserve">In-line EM flow sensor, 2.0 in. CS body with PTFE liner, 150 # flanges and 3, 316 SS electrodes. Basic transmitter with  (1) AO, (2) DO,  no serial comm., IP 67 nylon enclosure &amp; 120-240 VAC input pwr.  Remote mount. </t>
  </si>
  <si>
    <t xml:space="preserve">In-line EM flow sensor, 2.0 in. CS body with PTFE liner, 150 # flanges and 3, 316 SS electrodes. Basic transmitter with  (1) AO, (2) DO,  MODBUS RS485, IP 67 nylon enclosure &amp; 24 VAC/DC input pwr.  Remote mount. </t>
  </si>
  <si>
    <t xml:space="preserve">In-line EM flow sensor, 2.0 in. CS body with PTFE liner, 150 # flanges and 3, 316 SS electrodes. Basic transmitter with  (1) AO, (2) DO,  MODBUS RS485, IP 67 nylon enclosure &amp; 120-240 VAC input pwr.  Remote mount. </t>
  </si>
  <si>
    <t xml:space="preserve">In-line EM flow sensor, 2.0 in. 304 SS body with PTFE liner, 150 # flanges and 3, 316 SS electrodes. Basic transmitter with  (1) AO, (2) DO,  no serial comm., IP 67 nylon enclosure &amp; 24 VAC/DC input pwr.  Integral mount. </t>
  </si>
  <si>
    <t xml:space="preserve">In-line EM flow sensor, 2.0 in. 304 SS body with PTFE liner, 150 # flanges and 3, 316 SS electrodes. Basic transmitter with  (1) AO, (2) DO,  MODBUS RS485, IP 67 nylon enclosure &amp; 24 VAC/DC input pwr.  Integral mount. </t>
  </si>
  <si>
    <t xml:space="preserve">In-line EM flow sensor, 2.0 in. 316 SS body with PTFE liner, 150 # flanges and 3, 316 SS electrodes. Basic transmitter with  (1) AO, (2) DO,  no serial comm., IP 67 nylon enclosure &amp; 24 VAC/DC input pwr.  Integral mount. </t>
  </si>
  <si>
    <t xml:space="preserve">In-line EM flow sensor, 2.0 in. 316 SS body with PTFE liner, 150 # flanges and 3, 316 SS electrodes. Basic transmitter with  (1) AO, (2) DO,  MODBUS RS485, IP 67 nylon enclosure &amp; 24 VAC/DC input pwr.  Integral mount. </t>
  </si>
  <si>
    <t xml:space="preserve">In-line EM flow sensor, 2.0 in. 316 SS body with PTFE liner, 150 # flanges and 3, 316 SS electrodes. Basic transmitter with  (1) AO, (2) DO,  no serial comm., IP 67 nylon enclosure &amp; 24 VAC/DC input pwr.  Remote mount. </t>
  </si>
  <si>
    <t xml:space="preserve">In-line EM flow sensor, 2.0 in. 316 SS body with PTFE liner, 150 # flanges and 3, 316 SS electrodes. Basic transmitter with  (1) AO, (2) DO,  MODBUS RS485, IP 67 nylon enclosure &amp; 24 VAC/DC input pwr.  Remote mount. </t>
  </si>
  <si>
    <t xml:space="preserve">In-line EM flow sensor, 2.0 in. CS body with PTFE liner, 300 # flanges and 3, 316 SS electrodes. Basic transmitter with  (1) AO, (2) DO,  no serial comm., IP 67 nylon enclosure &amp; 24 VAC/DC input pwr.  Integral mount. </t>
  </si>
  <si>
    <t xml:space="preserve">In-line EM flow sensor, 2.0 in. CS body with PTFE liner, 300 # flanges and 3, 316 SS electrodes. Basic transmitter with  (1) AO, (2) DO,  MODBUS RS485, IP 67 nylon enclosure &amp; 24 VAC/DC input pwr.  Integral mount. </t>
  </si>
  <si>
    <t xml:space="preserve">In-line EM flow sensor, 2.0 in. CS body with PTFE liner, 300 # flanges and 3, 316 SS electrodes. Basic transmitter with  (1) AO, (2) DO,  no serial comm., IP 67 nylon enclosure &amp; 24 VAC/DC input pwr.  Remote mount. </t>
  </si>
  <si>
    <t xml:space="preserve">In-line EM flow sensor, 2.0 in. CS body with PTFE liner, 300 # flanges and 3, 316 SS electrodes. Basic transmitter with  (1) AO, (2) DO,  MODBUS RS485, IP 67 nylon enclosure &amp; 24 VAC/DC input pwr.  Remote mount. </t>
  </si>
  <si>
    <t xml:space="preserve">In-line EM flow sensor, 2.0 in. CS body with polypro liner, wafer style connection and 3, 316 SS electrodes. Basic transmitter with  (1) AO, (2) DO,  no serial comm., IP 67 nylon enclosure &amp; 24 VAC/DC input pwr.  Integral mount. </t>
  </si>
  <si>
    <t xml:space="preserve">In-line EM flow sensor, 2.0 in. CS body with polypro liner, wafer style connection and 3, 316 SS electrodes. Basic transmitter with  (1) AO, (2) DO,  no serial comm., IP 67 nylon enclosure &amp; 120-240 VAC input pwr.  Integral mount. </t>
  </si>
  <si>
    <t xml:space="preserve">In-line EM flow sensor, 2.0 in. CS body with polypro liner, wafer style connection and 3, 316 SS electrodes. Basic transmitter with  (1) AO, (2) DO,  MODBUS RS485, IP 67 nylon enclosure &amp; 24 VAC/DC input pwr.  Integral mount. </t>
  </si>
  <si>
    <t xml:space="preserve">In-line EM flow sensor, 2.0 in. CS body with polypro liner, wafer style connection and 3, 316 SS electrodes. Basic transmitter with  (1) AO, (2) DO,  MODBUS RS485, IP 67 nylon enclosure &amp; 120-240 VAC input pwr.  Integral mount. </t>
  </si>
  <si>
    <t xml:space="preserve">In-line EM flow sensor, 2.0 in. CS body with polypro liner, 150 # flanges and 3, 316 SS electrodes. Basic transmitter with  (1) AO, (2) DO,  no serial comm., IP 67 nylon enclosure &amp; 24 VAC/DC input pwr.  Integral mount. </t>
  </si>
  <si>
    <t xml:space="preserve">In-line EM flow sensor, 2.0 in. CS body with polypro liner, 150 # flanges and 3, 316 SS electrodes. Basic transmitter with  (1) AO, (2) DO,  no serial comm., IP 67 nylon enclosure &amp; 120-240 VAC input pwr.  Integral mount. </t>
  </si>
  <si>
    <t xml:space="preserve">In-line EM flow sensor, 2.0 in. CS body with polypro liner, 150 # flanges and 3, 316 SS electrodes. Basic transmitter with  (1) AO, (2) DO,  MODBUS RS485, IP 67 nylon enclosure &amp; 24 VAC/DC input pwr.  Integral mount. </t>
  </si>
  <si>
    <t xml:space="preserve">In-line EM flow sensor, 2.0 in. CS body with polypro liner, 150 # flanges and 3, 316 SS electrodes. Basic transmitter with  (1) AO, (2) DO,  MODBUS RS485, IP 67 nylon enclosure &amp; 120-240 VAC input pwr.  Integral mount. </t>
  </si>
  <si>
    <t xml:space="preserve">In-line EM flow sensor, 2.0 in. CS body with polypro liner, 150 # flanges and 3, 316 SS electrodes. Basic transmitter with  (1) AO, (2) DO,  no serial comm., IP 67 nylon enclosure &amp; 24 VAC/DC input pwr.  Remote mount. </t>
  </si>
  <si>
    <t xml:space="preserve">In-line EM flow sensor, 2.0 in. CS body with polypro liner, 150 # flanges and 3, 316 SS electrodes. Basic transmitter with  (1) AO, (2) DO,  no serial comm., IP 67 nylon enclosure &amp; 120-240 VAC input pwr.  Remote mount. </t>
  </si>
  <si>
    <t xml:space="preserve">In-line EM flow sensor, 2.0 in. CS body with polypro liner, 150 # flanges and 3, 316 SS electrodes. Basic transmitter with  (1) AO, (2) DO,  MODBUS RS485, IP 67 nylon enclosure &amp; 24 VAC/DC input pwr.  Remote mount. </t>
  </si>
  <si>
    <t xml:space="preserve">In-line EM flow sensor, 2.0 in. CS body with polypro liner, 150 # flanges and 3, 316 SS electrodes. Basic transmitter with  (1) AO, (2) DO,  MODBUS RS485, IP 67 nylon enclosure &amp; 120-240 VAC input pwr.  Remote mount. </t>
  </si>
  <si>
    <t xml:space="preserve">In-line EM flow sensor, 3.0 in. CS body with PTFE liner, wafer style connection and 3, 316 SS electrodes. Basic transmitter with  (1) AO, (2) DO,  no serial comm., IP 67 nylon enclosure &amp; 24 VAC/DC input pwr.  Integral mount. </t>
  </si>
  <si>
    <t xml:space="preserve">In-line EM flow sensor, 3.0 in. CS body with PTFE liner, wafer style connection and 3, 316 SS electrodes. Basic transmitter with  (1) AO, (2) DO,  MODBUS RS485, IP 67 nylon enclosure &amp; 24 VAC/DC input pwr.  Integral mount. </t>
  </si>
  <si>
    <t xml:space="preserve">In-line EM flow sensor, 3.0 in. CS body with PTFE liner, wafer style connection and 3, 316 SS electrodes. Basic transmitter with  (1) AO, (2) DO,  no serial comm., IP 67 nylon enclosure &amp; 120-240 VAC input pwr.  Remote mount. </t>
  </si>
  <si>
    <t xml:space="preserve">In-line EM flow sensor, 3.0 in. CS body with PTFE liner, wafer style connection and 3, 316 SS electrodes. Basic transmitter with  (1) AO, (2) DO,  MODBUS RS485, IP 67 nylon enclosure &amp; 120-240 VAC input pwr.  Remote mount. </t>
  </si>
  <si>
    <t xml:space="preserve">In-line EM flow sensor, 3.0 in. CS body with PTFE liner, 150 # flanges and 3, 316 SS electrodes. Basic transmitter with  (1) AO, (2) DO,  no serial comm., IP 67 nylon enclosure &amp; 24 VAC/DC input pwr.  Integral mount. </t>
  </si>
  <si>
    <t xml:space="preserve">In-line EM flow sensor, 3.0 in. CS body with PTFE liner, 150 # flanges and 3, 316 SS electrodes. Basic transmitter with  (1) AO, (2) DO,  no serial comm., IP 67 nylon enclosure &amp; 120-240 VAC input pwr.  Integral mount. </t>
  </si>
  <si>
    <t xml:space="preserve">In-line EM flow sensor, 3.0 in. CS body with PTFE liner, 150 # flanges and 3, 316 SS electrodes. Basic transmitter with  (1) AO, (2) DO,  MODBUS RS485, IP 67 nylon enclosure &amp; 24 VAC/DC input pwr.  Integral mount. </t>
  </si>
  <si>
    <t xml:space="preserve">In-line EM flow sensor, 3.0 in. CS body with PTFE liner, 150 # flanges and 3, 316 SS electrodes. Basic transmitter with  (1) AO, (2) DO,  MODBUS RS485, IP 67 nylon enclosure &amp; 120-240 VAC input pwr.  Integral mount. </t>
  </si>
  <si>
    <t xml:space="preserve">In-line EM flow sensor, 3.0 in. CS body with PTFE liner, 150 # flanges and 3, 316 SS electrodes. Basic transmitter with  (2) AO, (2) DO,  no serial comm., IP 67 nylon enclosure &amp; 24 VAC/DC input pwr.  Integral mount. </t>
  </si>
  <si>
    <t xml:space="preserve">In-line EM flow sensor, 3.0 in. CS body with PTFE liner, 150 # flanges and 3, 316 SS electrodes. Basic transmitter with  (1) AO, (2) DO,  no serial comm., IP 67 nylon enclosure &amp; 24 VAC/DC input pwr.  Remote mount. </t>
  </si>
  <si>
    <t xml:space="preserve">In-line EM flow sensor, 3.0 in. CS body with PTFE liner, 150 # flanges and 3, 316 SS electrodes. Basic transmitter with  (1) AO, (2) DO,  no serial comm., IP 67 nylon enclosure &amp; 120-240 VAC input pwr.  Remote mount. </t>
  </si>
  <si>
    <t xml:space="preserve">In-line EM flow sensor, 3.0 in. CS body with PTFE liner, 150 # flanges and 3, 316 SS electrodes. Basic transmitter with  (1) AO, (2) DO,  MODBUS RS485, IP 67 nylon enclosure &amp; 24 VAC/DC input pwr.  Remote mount. </t>
  </si>
  <si>
    <t xml:space="preserve">In-line EM flow sensor, 3.0 in. CS body with PTFE liner, 150 # flanges and 3, 316 SS electrodes. Basic transmitter with  (1) AO, (2) DO,  MODBUS RS485, IP 67 nylon enclosure &amp; 120-240 VAC input pwr.  Remote mount. </t>
  </si>
  <si>
    <t xml:space="preserve">In-line EM flow sensor, 3.0 in. CS body with PTFE liner, 300 # flanges and 3, 316 SS electrodes. Basic transmitter with  (1) AO, (2) DO,  no serial comm., IP 67 nylon enclosure &amp; 24 VAC/DC input pwr.  Integral mount. </t>
  </si>
  <si>
    <t xml:space="preserve">In-line EM flow sensor, 3.0 in. CS body with PTFE liner, 300 # flanges and 3, 316 SS electrodes. Basic transmitter with  (1) AO, (2) DO,  no serial comm., IP 67 nylon enclosure &amp; 120-240 VAC input pwr.  Integral mount. </t>
  </si>
  <si>
    <t xml:space="preserve">In-line EM flow sensor, 3.0 in. CS body with PTFE liner, 300 # flanges and 3, 316 SS electrodes. Basic transmitter with  (1) AO, (2) DO,  MODBUS RS485, IP 67 nylon enclosure &amp; 24 VAC/DC input pwr.  Integral mount. </t>
  </si>
  <si>
    <t xml:space="preserve">In-line EM flow sensor, 3.0 in. CS body with PTFE liner, 300 # flanges and 3, 316 SS electrodes. Basic transmitter with  (1) AO, (2) DO,  MODBUS RS485, IP 67 nylon enclosure &amp; 120-240 VAC input pwr.  Integral mount. </t>
  </si>
  <si>
    <t xml:space="preserve">In-line EM flow sensor, 3.0 in. CS body with PTFE liner, 300 # flanges and 3, 316 SS electrodes. Basic transmitter with  (1) AO, (2) DO,  no serial comm., IP 67 nylon enclosure &amp; 120-240 VAC input pwr.  Remote mount. </t>
  </si>
  <si>
    <t xml:space="preserve">In-line EM flow sensor, 3.0 in. CS body with PTFE liner, 300 # flanges and 3, 316 SS electrodes. Basic transmitter with  (1) AO, (2) DO,  MODBUS RS485, IP 67 nylon enclosure &amp; 120-240 VAC input pwr.  Remote mount. </t>
  </si>
  <si>
    <t xml:space="preserve">In-line EM flow sensor, 3.0 in. CS body with polypro liner, wafer style connection and 3, 316 SS electrodes. Basic transmitter with  (1) AO, (2) DO,  no serial comm., IP 67 nylon enclosure &amp; 24 VAC/DC input pwr.  Integral mount. </t>
  </si>
  <si>
    <t xml:space="preserve">In-line EM flow sensor, 3.0 in. CS body with polypro liner, wafer style connection and 3, 316 SS electrodes. Basic transmitter with  (1) AO, (2) DO,  no serial comm., IP 67 nylon enclosure &amp; 120-240 VAC input pwr.  Integral mount. </t>
  </si>
  <si>
    <t xml:space="preserve">In-line EM flow sensor, 3.0 in. CS body with polypro liner, wafer style connection and 3, 316 SS electrodes. Basic transmitter with  (1) AO, (2) DO,  MODBUS RS485, IP 67 nylon enclosure &amp; 24 VAC/DC input pwr.  Integral mount. </t>
  </si>
  <si>
    <t xml:space="preserve">In-line EM flow sensor, 3.0 in. CS body with polypro liner, wafer style connection and 3, 316 SS electrodes. Basic transmitter with  (1) AO, (2) DO,  MODBUS RS485, IP 67 nylon enclosure &amp; 120-240 VAC input pwr.  Integral mount. </t>
  </si>
  <si>
    <t xml:space="preserve">In-line EM flow sensor, 3.0 in. CS body with polypro liner, 150 # flanges and 3, 316 SS electrodes. Basic transmitter with  (1) AO, (2) DO,  no serial comm., IP 67 nylon enclosure &amp; 24 VAC/DC input pwr.  Integral mount. </t>
  </si>
  <si>
    <t xml:space="preserve">In-line EM flow sensor, 3.0 in. CS body with polypro liner, 150 # flanges and 3, 316 SS electrodes. Basic transmitter with  (1) AO, (2) DO,  no serial comm., IP 67 nylon enclosure &amp; 120-240 VAC input pwr.  Integral mount. </t>
  </si>
  <si>
    <t xml:space="preserve">In-line EM flow sensor, 3.0 in. CS body with polypro liner, 150 # flanges and 3, 316 SS electrodes. Basic transmitter with  (1) AO, (2) DO,  MODBUS RS485, IP 67 nylon enclosure &amp; 24 VAC/DC input pwr.  Integral mount. </t>
  </si>
  <si>
    <t xml:space="preserve">In-line EM flow sensor, 3.0 in. CS body with polypro liner, 150 # flanges and 3, 316 SS electrodes. Basic transmitter with  (1) AO, (2) DO,  MODBUS RS485, IP 67 nylon enclosure &amp; 120-240 VAC input pwr.  Integral mount. </t>
  </si>
  <si>
    <t xml:space="preserve">In-line EM flow sensor, 3.0 in. CS body with polypro liner, 150 # flanges and 3, 316 SS electrodes. Basic transmitter with  (1) AO, (2) DO,  no serial comm., IP 67 nylon enclosure &amp; 24 VAC/DC input pwr.  Remote mount. </t>
  </si>
  <si>
    <t xml:space="preserve">In-line EM flow sensor, 3.0 in. CS body with polypro liner, 150 # flanges and 3, 316 SS electrodes. Basic transmitter with  (1) AO, (2) DO,  no serial comm., IP 67 nylon enclosure &amp; 120-240 VAC input pwr.  Remote mount. </t>
  </si>
  <si>
    <t xml:space="preserve">In-line EM flow sensor, 3.0 in. CS body with polypro liner, 150 # flanges and 3, 316 SS electrodes. Basic transmitter with  (1) AO, (2) DO,  MODBUS RS485, IP 67 nylon enclosure &amp; 24 VAC/DC input pwr.  Remote mount. </t>
  </si>
  <si>
    <t xml:space="preserve">In-line EM flow sensor, 3.0 in. CS body with polypro liner, 150 # flanges and 3, 316 SS electrodes. Basic transmitter with  (1) AO, (2) DO,  MODBUS RS485, IP 67 nylon enclosure &amp; 120-240 VAC input pwr.  Remote mount. </t>
  </si>
  <si>
    <t xml:space="preserve">In-line EM flow sensor, 4.0 in. CS body with PTFE liner, wafer style connection and 3, 316 SS electrodes. Basic transmitter with  (1) AO, (2) DO,  no serial comm., IP 67 nylon enclosure &amp; 24 VAC/DC input pwr.  Integral mount. </t>
  </si>
  <si>
    <t xml:space="preserve">In-line EM flow sensor, 4.0 in. CS body with PTFE liner, wafer style connection and 3, 316 SS electrodes. Basic transmitter with  (1) AO, (2) DO,  no serial comm., IP 67 nylon enclosure &amp; 120-240 VAC input pwr.  Integral mount. </t>
  </si>
  <si>
    <t xml:space="preserve">In-line EM flow sensor, 4.0 in. CS body with PTFE liner, wafer style connection and 3, 316 SS electrodes. Basic transmitter with  (1) AO, (2) DO,  MODBUS RS485, IP 67 nylon enclosure &amp; 24 VAC/DC input pwr.  Integral mount. </t>
  </si>
  <si>
    <t xml:space="preserve">In-line EM flow sensor, 4.0 in. CS body with PTFE liner, wafer style connection and 3, 316 SS electrodes. Basic transmitter with  (1) AO, (2) DO,  MODBUS RS485, IP 67 nylon enclosure &amp; 120-240 VAC input pwr.  Integral mount. </t>
  </si>
  <si>
    <t xml:space="preserve">In-line EM flow sensor, 4.0 in. CS body with PTFE liner, wafer style connection and 3, 316 SS electrodes. Basic transmitter with  (1) AO, (2) DO,  no serial comm., IP 67 nylon enclosure &amp; 24 VAC/DC input pwr.  Remote mount. </t>
  </si>
  <si>
    <t xml:space="preserve">In-line EM flow sensor, 4.0 in. CS body with PTFE liner, wafer style connection and 3, 316 SS electrodes. Basic transmitter with  (1) AO, (2) DO,  no serial comm., IP 67 nylon enclosure &amp; 120-240 VAC input pwr.  Remote mount. </t>
  </si>
  <si>
    <t xml:space="preserve">In-line EM flow sensor, 4.0 in. CS body with PTFE liner, wafer style connection and 3, 316 SS electrodes. Basic transmitter with  (1) AO, (2) DO,  MODBUS RS485, IP 67 nylon enclosure &amp; 24 VAC/DC input pwr.  Remote mount. </t>
  </si>
  <si>
    <t xml:space="preserve">In-line EM flow sensor, 4.0 in. CS body with PTFE liner, wafer style connection and 3, 316 SS electrodes. Basic transmitter with  (1) AO, (2) DO,  MODBUS RS485, IP 67 nylon enclosure &amp; 120-240 VAC input pwr.  Remote mount. </t>
  </si>
  <si>
    <t xml:space="preserve">In-line EM flow sensor, 4.0 in. CS body with PTFE liner, 150 # flanges and 3, 316 SS electrodes. Basic transmitter with  (1) AO, (2) DO,  no serial comm., IP 67 nylon enclosure &amp; 24 VAC/DC input pwr.  Integral mount. </t>
  </si>
  <si>
    <t xml:space="preserve">In-line EM flow sensor, 4.0 in. CS body with PTFE liner, 150 # flanges and 3, 316 SS electrodes. Basic transmitter with  (1) AO, (2) DO,  no serial comm., IP 67 nylon enclosure &amp; 120-240 VAC input pwr.  Integral mount. </t>
  </si>
  <si>
    <t xml:space="preserve">In-line EM flow sensor, 4.0 in. CS body with PTFE liner, 150 # flanges and 3, 316 SS electrodes. Basic transmitter with  (1) AO, (2) DO,  MODBUS RS485, IP 67 nylon enclosure &amp; 24 VAC/DC input pwr.  Integral mount. </t>
  </si>
  <si>
    <t xml:space="preserve">In-line EM flow sensor, 4.0 in. CS body with PTFE liner, 150 # flanges and 3, 316 SS electrodes. Basic transmitter with  (1) AO, (2) DO,  MODBUS RS485, IP 67 nylon enclosure &amp; 120-240 VAC input pwr.  Integral mount. </t>
  </si>
  <si>
    <t xml:space="preserve">In-line EM flow sensor, 4.0 in. CS body with PTFE liner, 150 # flanges and 3, 316 SS electrodes. Basic transmitter with  (1) AO, (2) DO,  no serial comm., IP 67 nylon enclosure &amp; 24 VAC/DC input pwr.  Remote mount. </t>
  </si>
  <si>
    <t xml:space="preserve">In-line EM flow sensor, 4.0 in. CS body with PTFE liner, 150 # flanges and 3, 316 SS electrodes. Basic transmitter with  (1) AO, (2) DO,  no serial comm., IP 67 nylon enclosure &amp; 120-240 VAC input pwr.  Remote mount. </t>
  </si>
  <si>
    <t xml:space="preserve">In-line EM flow sensor, 4.0 in. CS body with PTFE liner, 150 # flanges and 3, 316 SS electrodes. Basic transmitter with  (1) AO, (2) DO,  MODBUS RS485, IP 67 nylon enclosure &amp; 24 VAC/DC input pwr.  Remote mount. </t>
  </si>
  <si>
    <t xml:space="preserve">In-line EM flow sensor, 4.0 in. CS body with PTFE liner, 150 # flanges and 3, 316 SS electrodes. Basic transmitter with  (1) AO, (2) DO,  MODBUS RS485, IP 67 nylon enclosure &amp; 120-240 VAC input pwr.  Remote mount. </t>
  </si>
  <si>
    <t xml:space="preserve">In-line EM flow sensor, 4.0 in. CS body with PTFE liner, 300 # flanges and 3, 316 SS electrodes. Basic transmitter with  (1) AO, (2) DO,  no serial comm., IP 67 nylon enclosure &amp; 24 VAC/DC input pwr.  Integral mount. </t>
  </si>
  <si>
    <t xml:space="preserve">In-line EM flow sensor, 4.0 in. CS body with PTFE liner, 300 # flanges and 3, 316 SS electrodes. Basic transmitter with  (1) AO, (2) DO,  no serial comm., IP 67 nylon enclosure &amp; 120-240 VAC input pwr.  Integral mount. </t>
  </si>
  <si>
    <t xml:space="preserve">In-line EM flow sensor, 4.0 in. CS body with PTFE liner, 300 # flanges and 3, 316 SS electrodes. Basic transmitter with  (1) AO, (2) DO,  MODBUS RS485, IP 67 nylon enclosure &amp; 24 VAC/DC input pwr.  Integral mount. </t>
  </si>
  <si>
    <t xml:space="preserve">In-line EM flow sensor, 4.0 in. CS body with PTFE liner, 300 # flanges and 3, 316 SS electrodes. Basic transmitter with  (1) AO, (2) DO,  MODBUS RS485, IP 67 nylon enclosure &amp; 120-240 VAC input pwr.  Integral mount. </t>
  </si>
  <si>
    <t xml:space="preserve">In-line EM flow sensor, 4.0 in. CS body with PTFE liner, 300 # flanges and 3, 316 SS electrodes. Basic transmitter with  (1) AO, (2) DO,  no serial comm., IP 67 nylon enclosure &amp; 24 VAC/DC input pwr.  Remote mount. </t>
  </si>
  <si>
    <t xml:space="preserve">In-line EM flow sensor, 4.0 in. CS body with PTFE liner, 300 # flanges and 3, 316 SS electrodes. Basic transmitter with  (1) AO, (2) DO,  no serial comm., IP 67 nylon enclosure &amp; 120-240 VAC input pwr.  Remote mount. </t>
  </si>
  <si>
    <t xml:space="preserve">In-line EM flow sensor, 4.0 in. CS body with PTFE liner, 300 # flanges and 3, 316 SS electrodes. Basic transmitter with  (1) AO, (2) DO,  MODBUS RS485, IP 67 nylon enclosure &amp; 24 VAC/DC input pwr.  Remote mount. </t>
  </si>
  <si>
    <t xml:space="preserve">In-line EM flow sensor, 4.0 in. CS body with PTFE liner, 300 # flanges and 3, 316 SS electrodes. Basic transmitter with  (1) AO, (2) DO,  MODBUS RS485, IP 67 nylon enclosure &amp; 120-240 VAC input pwr.  Remote mount. </t>
  </si>
  <si>
    <t xml:space="preserve">In-line EM flow sensor, 4.0 in. CS body with PTFE liner, 300 # flanges and 3, 316 SS electrodes. Basic transmitter with  (2) AO, (2) DO,  no serial comm., IP 67 nylon enclosure &amp; 24 VAC/DC input pwr.  Remote mount. </t>
  </si>
  <si>
    <t xml:space="preserve">In-line EM flow sensor, 4.0 in. CS body with PTFE liner, 300 # flanges and 3, 316 SS electrodes. Basic transmitter with  (2) AO, (2) DO,  no serial comm., IP 67 nylon enclosure &amp; 120-240 VAC input pwr.  Remote mount. </t>
  </si>
  <si>
    <t xml:space="preserve">In-line EM flow sensor, 4.0 in. CS body with polypro liner, wafer style connection and 3, 316 SS electrodes. Basic transmitter with  (1) AO, (2) DO,  no serial comm., IP 67 nylon enclosure &amp; 24 VAC/DC input pwr.  Integral mount. </t>
  </si>
  <si>
    <t xml:space="preserve">In-line EM flow sensor, 4.0 in. CS body with polypro liner, wafer style connection and 3, 316 SS electrodes. Basic transmitter with  (1) AO, (2) DO,  no serial comm., IP 67 nylon enclosure &amp; 120-240 VAC input pwr.  Integral mount. </t>
  </si>
  <si>
    <t xml:space="preserve">In-line EM flow sensor, 4.0 in. CS body with polypro liner, wafer style connection and 3, 316 SS electrodes. Basic transmitter with  (1) AO, (2) DO,  MODBUS RS485, IP 67 nylon enclosure &amp; 24 VAC/DC input pwr.  Integral mount. </t>
  </si>
  <si>
    <t xml:space="preserve">In-line EM flow sensor, 4.0 in. CS body with polypro liner, wafer style connection and 3, 316 SS electrodes. Basic transmitter with  (1) AO, (2) DO,  MODBUS RS485, IP 67 nylon enclosure &amp; 120-240 VAC input pwr.  Integral mount. </t>
  </si>
  <si>
    <t xml:space="preserve">In-line EM flow sensor, 4.0 in. CS body with polypro liner, wafer style connection and 3, 316 SS electrodes. Basic transmitter with  (1) AO, (2) DO,  no serial comm., IP 67 nylon enclosure &amp; 24 VAC/DC input pwr.  Remote mount. </t>
  </si>
  <si>
    <t xml:space="preserve">In-line EM flow sensor, 4.0 in. CS body with polypro liner, wafer style connection and 3, 316 SS electrodes. Basic transmitter with  (1) AO, (2) DO,  MODBUS RS485, IP 67 nylon enclosure &amp; 24 VAC/DC input pwr.  Remote mount. </t>
  </si>
  <si>
    <t xml:space="preserve">In-line EM flow sensor, 4.0 in. CS body with polypro liner, 150 # flanges and 3, 316 SS electrodes. Basic transmitter with  (1) AO, (2) DO,  no serial comm., IP 67 nylon enclosure &amp; 24 VAC/DC input pwr.  Integral mount. </t>
  </si>
  <si>
    <t xml:space="preserve">In-line EM flow sensor, 4.0 in. CS body with polypro liner, 150 # flanges and 3, 316 SS electrodes. Basic transmitter with  (1) AO, (2) DO,  no serial comm., IP 67 nylon enclosure &amp; 120-240 VAC input pwr.  Integral mount. </t>
  </si>
  <si>
    <t xml:space="preserve">In-line EM flow sensor, 4.0 in. CS body with polypro liner, 150 # flanges and 3, 316 SS electrodes. Basic transmitter with  (1) AO, (2) DO,  MODBUS RS485, IP 67 nylon enclosure &amp; 24 VAC/DC input pwr.  Integral mount. </t>
  </si>
  <si>
    <t xml:space="preserve">In-line EM flow sensor, 4.0 in. CS body with polypro liner, 150 # flanges and 3, 316 SS electrodes. Basic transmitter with  (1) AO, (2) DO,  MODBUS RS485, IP 67 nylon enclosure &amp; 120-240 VAC input pwr.  Integral mount. </t>
  </si>
  <si>
    <t xml:space="preserve">In-line EM flow sensor, 4.0 in. CS body with polypro liner, 150 # flanges and 3, 316 SS electrodes. Basic transmitter with  (1) AO, (2) DO,  no serial comm., IP 67 nylon enclosure &amp; 24 VAC/DC input pwr.  Remote mount. </t>
  </si>
  <si>
    <t xml:space="preserve">In-line EM flow sensor, 4.0 in. CS body with polypro liner, 150 # flanges and 3, 316 SS electrodes. Basic transmitter with  (1) AO, (2) DO,  no serial comm., IP 67 nylon enclosure &amp; 120-240 VAC input pwr.  Remote mount. </t>
  </si>
  <si>
    <t xml:space="preserve">In-line EM flow sensor, 4.0 in. CS body with polypro liner, 150 # flanges and 3, 316 SS electrodes. Basic transmitter with  (1) AO, (2) DO,  MODBUS RS485, IP 67 nylon enclosure &amp; 24 VAC/DC input pwr.  Remote mount. </t>
  </si>
  <si>
    <t xml:space="preserve">In-line EM flow sensor, 4.0 in. CS body with polypro liner, 150 # flanges and 3, 316 SS electrodes. Basic transmitter with  (1) AO, (2) DO,  MODBUS RS485, IP 67 nylon enclosure &amp; 120-240 VAC input pwr.  Remote mount. </t>
  </si>
  <si>
    <t xml:space="preserve">In-line EM flow sensor, 5.0 in. CS body with PTFE liner, 150 # flanges and 3, 316 SS electrodes. Basic transmitter with  (1) AO, (2) DO,  no serial comm., IP 67 nylon enclosure &amp; 24 VAC/DC input pwr.  Integral mount. </t>
  </si>
  <si>
    <t xml:space="preserve">In-line EM flow sensor, 5.0 in. CS body with PTFE liner, 150 # flanges and 3, 316 SS electrodes. Basic transmitter with  (1) AO, (2) DO,  no serial comm., IP 67 nylon enclosure &amp; 120-240 VAC input pwr.  Integral mount. </t>
  </si>
  <si>
    <t xml:space="preserve">In-line EM flow sensor, 5.0 in. CS body with PTFE liner, 150 # flanges and 3, 316 SS electrodes. Basic transmitter with  (1) AO, (2) DO,  MODBUS RS485, IP 67 nylon enclosure &amp; 24 VAC/DC input pwr.  Integral mount. </t>
  </si>
  <si>
    <t xml:space="preserve">In-line EM flow sensor, 5.0 in. CS body with PTFE liner, 150 # flanges and 3, 316 SS electrodes. Basic transmitter with  (1) AO, (2) DO,  MODBUS RS485, IP 67 nylon enclosure &amp; 120-240 VAC input pwr.  Integral mount. </t>
  </si>
  <si>
    <t xml:space="preserve">In-line EM flow sensor, 5.0 in. CS body with PTFE liner, 150 # flanges and 3, 316 SS electrodes. Basic transmitter with  (1) AO, (2) DO,  no serial comm., IP 67 nylon enclosure &amp; 24 VAC/DC input pwr.  Remote mount. </t>
  </si>
  <si>
    <t xml:space="preserve">In-line EM flow sensor, 5.0 in. CS body with PTFE liner, 150 # flanges and 3, 316 SS electrodes. Basic transmitter with  (1) AO, (2) DO,  MODBUS RS485, IP 67 nylon enclosure &amp; 24 VAC/DC input pwr.  Remote mount. </t>
  </si>
  <si>
    <t xml:space="preserve">In-line EM flow sensor, 5.0 in. CS body with PTFE liner, 300 # flanges and 3, 316 SS electrodes. Basic transmitter with  (1) AO, (2) DO,  no serial comm., IP 67 nylon enclosure &amp; 24 VAC/DC input pwr.  Integral mount. </t>
  </si>
  <si>
    <t xml:space="preserve">In-line EM flow sensor, 5.0 in. CS body with polypro liner, 150 # flanges and 3, 316 SS electrodes. Basic transmitter with  (1) AO, (2) DO,  no serial comm., IP 67 nylon enclosure &amp; 24 VAC/DC input pwr.  Integral mount. </t>
  </si>
  <si>
    <t xml:space="preserve">In-line EM flow sensor, 5.0 in. CS body with polypro liner, 150 # flanges and 3, 316 SS electrodes. Basic transmitter with  (1) AO, (2) DO,  no serial comm., IP 67 nylon enclosure &amp; 120-240 VAC input pwr.  Integral mount. </t>
  </si>
  <si>
    <t xml:space="preserve">In-line EM flow sensor, 5.0 in. CS body with polypro liner, 150 # flanges and 3, 316 SS electrodes. Basic transmitter with  (1) AO, (2) DO,  MODBUS RS485, IP 67 nylon enclosure &amp; 24 VAC/DC input pwr.  Integral mount. </t>
  </si>
  <si>
    <t xml:space="preserve">In-line EM flow sensor, 5.0 in. CS body with polypro liner, 150 # flanges and 3, 316 SS electrodes. Basic transmitter with  (1) AO, (2) DO,  MODBUS RS485, IP 67 nylon enclosure &amp; 120-240 VAC input pwr.  Integral mount. </t>
  </si>
  <si>
    <t xml:space="preserve">In-line EM flow sensor, 5.0 in. CS body with polypro liner, 150 # flanges and 3, 316 SS electrodes. Basic transmitter with  (1) AO, (2) DO,  no serial comm., IP 67 nylon enclosure &amp; 24 VAC/DC input pwr.  Remote mount. </t>
  </si>
  <si>
    <t xml:space="preserve">In-line EM flow sensor, 5.0 in. CS body with polypro liner, 150 # flanges and 3, 316 SS electrodes. Basic transmitter with  (1) AO, (2) DO,  no serial comm., IP 67 nylon enclosure &amp; 120-240 VAC input pwr.  Remote mount. </t>
  </si>
  <si>
    <t xml:space="preserve">In-line EM flow sensor, 5.0 in. CS body with polypro liner, 150 # flanges and 3, 316 SS electrodes. Basic transmitter with  (1) AO, (2) DO,  MODBUS RS485, IP 67 nylon enclosure &amp; 24 VAC/DC input pwr.  Remote mount. </t>
  </si>
  <si>
    <t xml:space="preserve">In-line EM flow sensor, 5.0 in. CS body with polypro liner, 150 # flanges and 3, 316 SS electrodes. Basic transmitter with  (1) AO, (2) DO,  MODBUS RS485, IP 67 nylon enclosure &amp; 120-240 VAC input pwr.  Remote mount. </t>
  </si>
  <si>
    <t xml:space="preserve">In-line EM flow sensor, 6.0 in. CS body with PTFE liner, 150 # flanges and 3, 316 SS electrodes. Basic transmitter with  (1) AO, (2) DO,  no serial comm., IP 67 nylon enclosure &amp; 24 VAC/DC input pwr.  Integral mount. </t>
  </si>
  <si>
    <t xml:space="preserve">In-line EM flow sensor, 6.0 in. CS body with PTFE liner, 150 # flanges and 3, 316 SS electrodes. Basic transmitter with  (1) AO, (2) DO,  no serial comm., IP 67 nylon enclosure &amp; 120-240 VAC input pwr.  Integral mount. </t>
  </si>
  <si>
    <t xml:space="preserve">In-line EM flow sensor, 6.0 in. CS body with PTFE liner, 150 # flanges and 3, 316 SS electrodes. Basic transmitter with  (1) AO, (2) DO,  MODBUS RS485, IP 67 nylon enclosure &amp; 24 VAC/DC input pwr.  Integral mount. </t>
  </si>
  <si>
    <t xml:space="preserve">In-line EM flow sensor, 6.0 in. CS body with PTFE liner, 150 # flanges and 3, 316 SS electrodes. Basic transmitter with  (1) AO, (2) DO,  MODBUS RS485, IP 67 nylon enclosure &amp; 120-240 VAC input pwr.  Integral mount. </t>
  </si>
  <si>
    <t xml:space="preserve">In-line EM flow sensor, 6.0 in. CS body with PTFE liner, 150 # flanges and 3, 316 SS electrodes. Basic transmitter with  (1) AO, (2) DO,  no serial comm., IP 67 nylon enclosure &amp; 24 VAC/DC input pwr.  Remote mount. </t>
  </si>
  <si>
    <t xml:space="preserve">In-line EM flow sensor, 6.0 in. CS body with PTFE liner, 150 # flanges and 3, 316 SS electrodes. Basic transmitter with  (1) AO, (2) DO,  no serial comm., IP 67 nylon enclosure &amp; 120-240 VAC input pwr.  Remote mount. </t>
  </si>
  <si>
    <t xml:space="preserve">In-line EM flow sensor, 6.0 in. CS body with PTFE liner, 150 # flanges and 3, 316 SS electrodes. Basic transmitter with  (1) AO, (2) DO,  MODBUS RS485, IP 67 nylon enclosure &amp; 24 VAC/DC input pwr.  Remote mount. </t>
  </si>
  <si>
    <t xml:space="preserve">In-line EM flow sensor, 6.0 in. CS body with PTFE liner, 150 # flanges and 3, 316 SS electrodes. Basic transmitter with  (1) AO, (2) DO,  MODBUS RS485, IP 67 nylon enclosure &amp; 120-240 VAC input pwr.  Remote mount. </t>
  </si>
  <si>
    <t xml:space="preserve">In-line EM flow sensor, 6.0 in. 316 SS body with PTFE liner, 150 # flanges and 3, 316 SS electrodes. Basic transmitter with  (1) AO, (2) DO,  no serial comm., IP 67 nylon enclosure &amp; 24 VAC/DC input pwr.  Remote mount. </t>
  </si>
  <si>
    <t xml:space="preserve">In-line EM flow sensor, 6.0 in. 316 SS body with PTFE liner, 150 # flanges and 3, 316 SS electrodes. Basic transmitter with  (1) AO, (2) DO,  MODBUS RS485, IP 67 nylon enclosure &amp; 24 VAC/DC input pwr.  Remote mount. </t>
  </si>
  <si>
    <t xml:space="preserve">In-line EM flow sensor, 6.0 in. CS body with PTFE liner, 300 # flanges and 3, 316 SS electrodes. Basic transmitter with  (1) AO, (2) DO,  no serial comm., IP 67 nylon enclosure &amp; 24 VAC/DC input pwr.  Integral mount. </t>
  </si>
  <si>
    <t xml:space="preserve">In-line EM flow sensor, 6.0 in. CS body with PTFE liner, 300 # flanges and 3, 316 SS electrodes. Basic transmitter with  (1) AO, (2) DO,  no serial comm., IP 67 nylon enclosure &amp; 120-240 VAC input pwr.  Integral mount. </t>
  </si>
  <si>
    <t xml:space="preserve">In-line EM flow sensor, 6.0 in. CS body with PTFE liner, 300 # flanges and 3, 316 SS electrodes. Basic transmitter with  (1) AO, (2) DO,  MODBUS RS485, IP 67 nylon enclosure &amp; 24 VAC/DC input pwr.  Integral mount. </t>
  </si>
  <si>
    <t xml:space="preserve">In-line EM flow sensor, 6.0 in. CS body with PTFE liner, 300 # flanges and 3, 316 SS electrodes. Basic transmitter with  (1) AO, (2) DO,  MODBUS RS485, IP 67 nylon enclosure &amp; 120-240 VAC input pwr.  Integral mount. </t>
  </si>
  <si>
    <t xml:space="preserve">In-line EM flow sensor, 6.0 in. CS body with PTFE liner, 300 # flanges and 3, 316 SS electrodes. Basic transmitter with  (1) AO, (2) DO,  no serial comm., IP 67 nylon enclosure &amp; 24 VAC/DC input pwr.  Remote mount. </t>
  </si>
  <si>
    <t xml:space="preserve">In-line EM flow sensor, 6.0 in. CS body with PTFE liner, 300 # flanges and 3, 316 SS electrodes. Basic transmitter with  (1) AO, (2) DO,  MODBUS RS485, IP 67 nylon enclosure &amp; 24 VAC/DC input pwr.  Remote mount. </t>
  </si>
  <si>
    <t xml:space="preserve">In-line EM flow sensor, 6.0 in. CS body with polypro liner, 150 # flanges and 3, 316 SS electrodes. Basic transmitter with  (1) AO, (2) DO,  no serial comm., IP 67 nylon enclosure &amp; 24 VAC/DC input pwr.  Integral mount. </t>
  </si>
  <si>
    <t xml:space="preserve">In-line EM flow sensor, 6.0 in. CS body with polypro liner, 150 # flanges and 3, 316 SS electrodes. Basic transmitter with  (1) AO, (2) DO,  no serial comm., IP 67 nylon enclosure &amp; 120-240 VAC input pwr.  Integral mount. </t>
  </si>
  <si>
    <t xml:space="preserve">In-line EM flow sensor, 6.0 in. CS body with polypro liner, 150 # flanges and 3, 316 SS electrodes. Basic transmitter with  (1) AO, (2) DO,  MODBUS RS485, IP 67 nylon enclosure &amp; 24 VAC/DC input pwr.  Integral mount. </t>
  </si>
  <si>
    <t xml:space="preserve">In-line EM flow sensor, 6.0 in. CS body with polypro liner, 150 # flanges and 3, 316 SS electrodes. Basic transmitter with  (1) AO, (2) DO,  MODBUS RS485, IP 67 nylon enclosure &amp; 120-240 VAC input pwr.  Integral mount. </t>
  </si>
  <si>
    <t xml:space="preserve">In-line EM flow sensor, 6.0 in. CS body with polypro liner, 150 # flanges and 3, 316 SS electrodes. Basic transmitter with  (1) AO, (2) DO,  no serial comm., IP 67 nylon enclosure &amp; 24 VAC/DC input pwr.  Remote mount. </t>
  </si>
  <si>
    <t xml:space="preserve">In-line EM flow sensor, 6.0 in. CS body with polypro liner, 150 # flanges and 3, 316 SS electrodes. Basic transmitter with  (1) AO, (2) DO,  no serial comm., IP 67 nylon enclosure &amp; 120-240 VAC input pwr.  Remote mount. </t>
  </si>
  <si>
    <t xml:space="preserve">In-line EM flow sensor, 6.0 in. CS body with polypro liner, 150 # flanges and 3, 316 SS electrodes. Basic transmitter with  (1) AO, (2) DO,  MODBUS RS485, IP 67 nylon enclosure &amp; 24 VAC/DC input pwr.  Remote mount. </t>
  </si>
  <si>
    <t xml:space="preserve">In-line EM flow sensor, 6.0 in. CS body with polypro liner, 150 # flanges and 3, 316 SS electrodes. Basic transmitter with  (1) AO, (2) DO,  MODBUS RS485, IP 67 nylon enclosure &amp; 120-240 VAC input pwr.  Remote mount. </t>
  </si>
  <si>
    <t xml:space="preserve">In-line EM flow sensor, 8.0 in. CS body with PTFE liner, 150 # flanges and 3, 316 SS electrodes. Basic transmitter with  (1) AO, (2) DO,  no serial comm., IP 67 nylon enclosure &amp; 24 VAC/DC input pwr.  Integral mount. </t>
  </si>
  <si>
    <t xml:space="preserve">In-line EM flow sensor, 8.0 in. CS body with PTFE liner, 150 # flanges and 3, 316 SS electrodes. Basic transmitter with  (1) AO, (2) DO,  no serial comm., IP 67 nylon enclosure &amp; 120-240 VAC input pwr.  Integral mount. </t>
  </si>
  <si>
    <t xml:space="preserve">In-line EM flow sensor, 8.0 in. CS body with PTFE liner, 150 # flanges and 3, 316 SS electrodes. Basic transmitter with  (1) AO, (2) DO,  MODBUS RS485, IP 67 nylon enclosure &amp; 24 VAC/DC input pwr.  Integral mount. </t>
  </si>
  <si>
    <t xml:space="preserve">In-line EM flow sensor, 8.0 in. CS body with PTFE liner, 150 # flanges and 3, 316 SS electrodes. Basic transmitter with  (1) AO, (2) DO,  MODBUS RS485, IP 67 nylon enclosure &amp; 120-240 VAC input pwr.  Integral mount. </t>
  </si>
  <si>
    <t xml:space="preserve">In-line EM flow sensor, 8.0 in. CS body with PTFE liner, 150 # flanges and 3, 316 SS electrodes. Basic transmitter with  (1) AO, (2) DO,  no serial comm., IP 67 nylon enclosure &amp; 24 VAC/DC input pwr.  Remote mount. </t>
  </si>
  <si>
    <t xml:space="preserve">In-line EM flow sensor, 8.0 in. CS body with PTFE liner, 150 # flanges and 3, 316 SS electrodes. Basic transmitter with  (1) AO, (2) DO,  no serial comm., IP 67 nylon enclosure &amp; 120-240 VAC input pwr.  Remote mount. </t>
  </si>
  <si>
    <t xml:space="preserve">In-line EM flow sensor, 8.0 in. CS body with PTFE liner, 150 # flanges and 3, 316 SS electrodes. Basic transmitter with  (1) AO, (2) DO,  MODBUS RS485, IP 67 nylon enclosure &amp; 24 VAC/DC input pwr.  Remote mount. </t>
  </si>
  <si>
    <t xml:space="preserve">In-line EM flow sensor, 8.0 in. CS body with PTFE liner, 150 # flanges and 3, 316 SS electrodes. Basic transmitter with  (1) AO, (2) DO,  MODBUS RS485, IP 67 nylon enclosure &amp; 120-240 VAC input pwr.  Remote mount. </t>
  </si>
  <si>
    <t xml:space="preserve">In-line EM flow sensor, 8.0 in. CS body with PTFE liner, 300 # flanges and 3, 316 SS electrodes. Basic transmitter with  (1) AO, (2) DO,  no serial comm., IP 67 nylon enclosure &amp; 24 VAC/DC input pwr.  Integral mount. </t>
  </si>
  <si>
    <t xml:space="preserve">In-line EM flow sensor, 8.0 in. CS body with PTFE liner, 300 # flanges and 3, 316 SS electrodes. Basic transmitter with  (1) AO, (2) DO,  MODBUS RS485, IP 67 nylon enclosure &amp; 24 VAC/DC input pwr.  Integral mount. </t>
  </si>
  <si>
    <t xml:space="preserve">In-line EM flow sensor, 8.0 in. CS body with PTFE liner, 300 # flanges and 3, 316 SS electrodes. Basic transmitter with  (1) AO, (2) DO,  no serial comm., IP 67 nylon enclosure &amp; 24 VAC/DC input pwr.  Remote mount. </t>
  </si>
  <si>
    <t xml:space="preserve">In-line EM flow sensor, 8.0 in. CS body with PTFE liner, 300 # flanges and 3, 316 SS electrodes. Basic transmitter with  (1) AO, (2) DO,  MODBUS RS485, IP 67 nylon enclosure &amp; 24 VAC/DC input pwr.  Remote mount. </t>
  </si>
  <si>
    <t xml:space="preserve">In-line EM flow sensor, 8.0 in. CS body with ebonite liner, 150 # flanges and 3, 316 SS electrodes. Basic transmitter with  (1) AO, (2) DO,  no serial comm., IP 67 nylon enclosure &amp; 24 VAC/DC input pwr.  Integral mount. </t>
  </si>
  <si>
    <t xml:space="preserve">In-line EM flow sensor, 8.0 in. CS body with ebonite liner, 150 # flanges and 3, 316 SS electrodes. Basic transmitter with  (1) AO, (2) DO,  no serial comm., IP 67 nylon enclosure &amp; 120-240 VAC input pwr.  Integral mount. </t>
  </si>
  <si>
    <t xml:space="preserve">In-line EM flow sensor, 8.0 in. CS body with ebonite liner, 150 # flanges and 3, 316 SS electrodes. Basic transmitter with  (1) AO, (2) DO,  MODBUS RS485, IP 67 nylon enclosure &amp; 24 VAC/DC input pwr.  Integral mount. </t>
  </si>
  <si>
    <t xml:space="preserve">In-line EM flow sensor, 8.0 in. CS body with ebonite liner, 150 # flanges and 3, 316 SS electrodes. Basic transmitter with  (1) AO, (2) DO,  MODBUS RS485, IP 67 nylon enclosure &amp; 120-240 VAC input pwr.  Integral mount. </t>
  </si>
  <si>
    <t xml:space="preserve">In-line EM flow sensor, 8.0 in. CS body with ebonite liner, 150 # flanges and 3, 316 SS electrodes. Basic transmitter with  (1) AO, (2) DO,  no serial comm., IP 67 nylon enclosure &amp; 24 VAC/DC input pwr.  Remote mount. </t>
  </si>
  <si>
    <t xml:space="preserve">In-line EM flow sensor, 8.0 in. CS body with ebonite liner, 150 # flanges and 3, 316 SS electrodes. Basic transmitter with  (1) AO, (2) DO,  no serial comm., IP 67 nylon enclosure &amp; 120-240 VAC input pwr.  Remote mount. </t>
  </si>
  <si>
    <t xml:space="preserve">In-line EM flow sensor, 8.0 in. CS body with ebonite liner, 150 # flanges and 3, 316 SS electrodes. Basic transmitter with  (1) AO, (2) DO,  MODBUS RS485, IP 67 nylon enclosure &amp; 24 VAC/DC input pwr.  Remote mount. </t>
  </si>
  <si>
    <t xml:space="preserve">In-line EM flow sensor, 8.0 in. CS body with ebonite liner, 150 # flanges and 3, 316 SS electrodes. Basic transmitter with  (1) AO, (2) DO,  MODBUS RS485, IP 67 nylon enclosure &amp; 120-240 VAC input pwr.  Remote mount. </t>
  </si>
  <si>
    <t xml:space="preserve">In-line EM flow sensor, 8.0 in. CS body with ebonite liner, 300 # flanges and 3, 316 SS electrodes. Basic transmitter with  (1) AO, (2) DO,  no serial comm., IP 67 nylon enclosure &amp; 24 VAC/DC input pwr.  Integral mount. </t>
  </si>
  <si>
    <t xml:space="preserve">In-line EM flow sensor, 8.0 in. CS body with ebonite liner, 300 # flanges and 3, 316 SS electrodes. Basic transmitter with  (1) AO, (2) DO,  MODBUS RS485, IP 67 nylon enclosure &amp; 24 VAC/DC input pwr.  Integral mount. </t>
  </si>
  <si>
    <t xml:space="preserve">In-line EM flow sensor, 8.0 in. CS body with ebonite liner, 300 # flanges and 3, 316 SS electrodes. Basic transmitter with  (1) AO, (2) DO,  no serial comm., IP 67 nylon enclosure &amp; 24 VAC/DC input pwr.  Remote mount. </t>
  </si>
  <si>
    <t xml:space="preserve">In-line EM flow sensor, 8.0 in. CS body with ebonite liner, 300 # flanges and 3, 316 SS electrodes. Basic transmitter with  (1) AO, (2) DO,  MODBUS RS485, IP 67 nylon enclosure &amp; 24 VAC/DC input pwr.  Remote mount. </t>
  </si>
  <si>
    <t xml:space="preserve">In-line EM flow sensor, 10 in. CS body with PTFE liner, 150 # flanges and 3, 316 SS electrodes. Basic transmitter with  (1) AO, (2) DO,  no serial comm., IP 67 nylon enclosure &amp; 24 VAC/DC input pwr.  Integral mount. </t>
  </si>
  <si>
    <t xml:space="preserve">In-line EM flow sensor, 10 in. CS body with PTFE liner, 150 # flanges and 3, 316 SS electrodes. Basic transmitter with  (1) AO, (2) DO,  no serial comm., IP 67 nylon enclosure &amp; 120-240 VAC input pwr.  Integral mount. </t>
  </si>
  <si>
    <t xml:space="preserve">In-line EM flow sensor, 10 in. CS body with PTFE liner, 150 # flanges and 3, 316 SS electrodes. Basic transmitter with  (1) AO, (2) DO,  MODBUS RS485, IP 67 nylon enclosure &amp; 24 VAC/DC input pwr.  Integral mount. </t>
  </si>
  <si>
    <t xml:space="preserve">In-line EM flow sensor, 10 in. CS body with PTFE liner, 150 # flanges and 3, 316 SS electrodes. Basic transmitter with  (1) AO, (2) DO,  MODBUS RS485, IP 67 nylon enclosure &amp; 120-240 VAC input pwr.  Integral mount. </t>
  </si>
  <si>
    <t xml:space="preserve">In-line EM flow sensor, 10 in. CS body with PTFE liner, 150 # flanges and 3, 316 SS electrodes. Basic transmitter with  (1) AO, (2) DO,  no serial comm., IP 67 nylon enclosure &amp; 24 VAC/DC input pwr.  Remote mount. </t>
  </si>
  <si>
    <t xml:space="preserve">In-line EM flow sensor, 10 in. CS body with PTFE liner, 150 # flanges and 3, 316 SS electrodes. Basic transmitter with  (1) AO, (2) DO,  no serial comm., IP 67 nylon enclosure &amp; 120-240 VAC input pwr.  Remote mount. </t>
  </si>
  <si>
    <t xml:space="preserve">In-line EM flow sensor, 10 in. CS body with PTFE liner, 150 # flanges and 3, 316 SS electrodes. Basic transmitter with  (1) AO, (2) DO,  MODBUS RS485, IP 67 nylon enclosure &amp; 24 VAC/DC input pwr.  Remote mount. </t>
  </si>
  <si>
    <t xml:space="preserve">In-line EM flow sensor, 10 in. CS body with PTFE liner, 150 # flanges and 3, 316 SS electrodes. Basic transmitter with  (1) AO, (2) DO,  MODBUS RS485, IP 67 nylon enclosure &amp; 120-240 VAC input pwr.  Remote mount. </t>
  </si>
  <si>
    <t xml:space="preserve">In-line EM flow sensor, 10 in. CS body with PTFE liner, 300 # flanges and 3, 316 SS electrodes. Basic transmitter with  (1) AO, (2) DO,  no serial comm., IP 67 nylon enclosure &amp; 24 VAC/DC input pwr.  Integral mount. </t>
  </si>
  <si>
    <t xml:space="preserve">In-line EM flow sensor, 10 in. CS body with PTFE liner, 300 # flanges and 3, 316 SS electrodes. Basic transmitter with  (1) AO, (2) DO,  MODBUS RS485, IP 67 nylon enclosure &amp; 24 VAC/DC input pwr.  Integral mount. </t>
  </si>
  <si>
    <t xml:space="preserve">In-line EM flow sensor, 10 in. CS body with PTFE liner, 300 # flanges and 3, 316 SS electrodes. Basic transmitter with  (1) AO, (2) DO,  no serial comm., IP 67 nylon enclosure &amp; 24 VAC/DC input pwr.  Remote mount. </t>
  </si>
  <si>
    <t xml:space="preserve">In-line EM flow sensor, 10 in. CS body with PTFE liner, 300 # flanges and 3, 316 SS electrodes. Basic transmitter with  (1) AO, (2) DO,  MODBUS RS485, IP 67 nylon enclosure &amp; 24 VAC/DC input pwr.  Remote mount. </t>
  </si>
  <si>
    <t xml:space="preserve">In-line EM flow sensor, 10 in. CS body with ebonite liner, 150 # flanges and 3, 316 SS electrodes. Basic transmitter with  (1) AO, (2) DO,  no serial comm., IP 67 nylon enclosure &amp; 24 VAC/DC input pwr.  Integral mount. </t>
  </si>
  <si>
    <t xml:space="preserve">In-line EM flow sensor, 10 in. CS body with ebonite liner, 150 # flanges and 3, 316 SS electrodes. Basic transmitter with  (1) AO, (2) DO,  no serial comm., IP 67 nylon enclosure &amp; 120-240 VAC input pwr.  Integral mount. </t>
  </si>
  <si>
    <t xml:space="preserve">In-line EM flow sensor, 10 in. CS body with ebonite liner, 150 # flanges and 3, 316 SS electrodes. Basic transmitter with  (1) AO, (2) DO,  MODBUS RS485, IP 67 nylon enclosure &amp; 24 VAC/DC input pwr.  Integral mount. </t>
  </si>
  <si>
    <t xml:space="preserve">In-line EM flow sensor, 10 in. CS body with ebonite liner, 150 # flanges and 3, 316 SS electrodes. Basic transmitter with  (1) AO, (2) DO,  MODBUS RS485, IP 67 nylon enclosure &amp; 120-240 VAC input pwr.  Integral mount. </t>
  </si>
  <si>
    <t xml:space="preserve">In-line EM flow sensor, 10 in. CS body with ebonite liner, 150 # flanges and 3, 316 SS electrodes. Basic transmitter with  (2) AO, (2) DO,  no serial comm., IP 67 nylon enclosure &amp; 24 VAC/DC input pwr.  Integral mount. </t>
  </si>
  <si>
    <t xml:space="preserve">In-line EM flow sensor, 10 in. CS body with ebonite liner, 150 # flanges and 3, 316 SS electrodes. Basic transmitter with  (2) AO, (2) DO,  no serial comm., IP 67 nylon enclosure &amp; 120-240 VAC input pwr.  Integral mount. </t>
  </si>
  <si>
    <t xml:space="preserve">In-line EM flow sensor, 10 in. CS body with ebonite liner, 150 # flanges and 3, 316 SS electrodes. Basic transmitter with  (1) AO, (2) DO,  no serial comm., IP 67 nylon enclosure &amp; 24 VAC/DC input pwr.  Remote mount. </t>
  </si>
  <si>
    <t xml:space="preserve">In-line EM flow sensor, 10 in. CS body with ebonite liner, 150 # flanges and 3, 316 SS electrodes. Basic transmitter with  (1) AO, (2) DO,  no serial comm., IP 67 nylon enclosure &amp; 120-240 VAC input pwr.  Remote mount. </t>
  </si>
  <si>
    <t xml:space="preserve">In-line EM flow sensor, 10 in. CS body with ebonite liner, 150 # flanges and 3, 316 SS electrodes. Basic transmitter with  (1) AO, (2) DO,  MODBUS RS485, IP 67 nylon enclosure &amp; 24 VAC/DC input pwr.  Remote mount. </t>
  </si>
  <si>
    <t xml:space="preserve">In-line EM flow sensor, 10 in. CS body with ebonite liner, 150 # flanges and 3, 316 SS electrodes. Basic transmitter with  (1) AO, (2) DO,  MODBUS RS485, IP 67 nylon enclosure &amp; 120-240 VAC input pwr.  Remote mount. </t>
  </si>
  <si>
    <t xml:space="preserve">In-line EM flow sensor, 10 in. CS body with ebonite liner, 300 # flanges and 3, 316 SS electrodes. Basic transmitter with  (1) AO, (2) DO,  no serial comm., IP 67 nylon enclosure &amp; 24 VAC/DC input pwr.  Integral mount. </t>
  </si>
  <si>
    <t xml:space="preserve">In-line EM flow sensor, 10 in. CS body with ebonite liner, 300 # flanges and 3, 316 SS electrodes. Basic transmitter with  (1) AO, (2) DO,  no serial comm., IP 67 nylon enclosure &amp; 120-240 VAC input pwr.  Integral mount. </t>
  </si>
  <si>
    <t xml:space="preserve">In-line EM flow sensor, 10 in. CS body with ebonite liner, 300 # flanges and 3, 316 SS electrodes. Basic transmitter with  (1) AO, (2) DO,  MODBUS RS485, IP 67 nylon enclosure &amp; 24 VAC/DC input pwr.  Integral mount. </t>
  </si>
  <si>
    <t xml:space="preserve">In-line EM flow sensor, 10 in. CS body with ebonite liner, 300 # flanges and 3, 316 SS electrodes. Basic transmitter with  (1) AO, (2) DO,  MODBUS RS485, IP 67 nylon enclosure &amp; 120-240 VAC input pwr.  Integral mount. </t>
  </si>
  <si>
    <t xml:space="preserve">In-line EM flow sensor, 10 in. CS body with ebonite liner, 300 # flanges and 3, 316 SS electrodes. Basic transmitter with  (1) AO, (2) DO,  no serial comm., IP 67 nylon enclosure &amp; 24 VAC/DC input pwr.  Remote mount. </t>
  </si>
  <si>
    <t xml:space="preserve">In-line EM flow sensor, 10 in. CS body with ebonite liner, 300 # flanges and 3, 316 SS electrodes. Basic transmitter with  (1) AO, (2) DO,  MODBUS RS485, IP 67 nylon enclosure &amp; 24 VAC/DC input pwr.  Remote mount. </t>
  </si>
  <si>
    <t xml:space="preserve">In-line EM flow sensor, 12 in. CS body with PTFE liner, 150 # flanges and 3, 316 SS electrodes. Basic transmitter with  (1) AO, (2) DO,  no serial comm., IP 67 nylon enclosure &amp; 24 VAC/DC input pwr.  Integral mount. </t>
  </si>
  <si>
    <t xml:space="preserve">In-line EM flow sensor, 12 in. CS body with PTFE liner, 150 # flanges and 3, 316 SS electrodes. Basic transmitter with  (1) AO, (2) DO,  no serial comm., IP 67 nylon enclosure &amp; 120-240 VAC input pwr.  Integral mount. </t>
  </si>
  <si>
    <t xml:space="preserve">In-line EM flow sensor, 12 in. CS body with PTFE liner, 150 # flanges and 3, 316 SS electrodes. Basic transmitter with  (1) AO, (2) DO,  MODBUS RS485, IP 67 nylon enclosure &amp; 24 VAC/DC input pwr.  Integral mount. </t>
  </si>
  <si>
    <t xml:space="preserve">In-line EM flow sensor, 12 in. CS body with PTFE liner, 150 # flanges and 3, 316 SS electrodes. Basic transmitter with  (1) AO, (2) DO,  MODBUS RS485, IP 67 nylon enclosure &amp; 120-240 VAC input pwr.  Integral mount. </t>
  </si>
  <si>
    <t xml:space="preserve">In-line EM flow sensor, 12 in. CS body with PTFE liner, 150 # flanges and 3, 316 SS electrodes. Basic transmitter with  (1) AO, (2) DO,  no serial comm., IP 67 nylon enclosure &amp; 24 VAC/DC input pwr.  Remote mount. </t>
  </si>
  <si>
    <t xml:space="preserve">In-line EM flow sensor, 12 in. CS body with PTFE liner, 150 # flanges and 3, 316 SS electrodes. Basic transmitter with  (1) AO, (2) DO,  no serial comm., IP 67 nylon enclosure &amp; 120-240 VAC input pwr.  Remote mount. </t>
  </si>
  <si>
    <t xml:space="preserve">In-line EM flow sensor, 12 in. CS body with PTFE liner, 150 # flanges and 3, 316 SS electrodes. Basic transmitter with  (1) AO, (2) DO,  MODBUS RS485, IP 67 nylon enclosure &amp; 24 VAC/DC input pwr.  Remote mount. </t>
  </si>
  <si>
    <t xml:space="preserve">In-line EM flow sensor, 12 in. CS body with PTFE liner, 300 # flanges and 3, 316 SS electrodes. Basic transmitter with  (1) AO, (2) DO,  no serial comm., IP 67 nylon enclosure &amp; 24 VAC/DC input pwr.  Integral mount. </t>
  </si>
  <si>
    <t xml:space="preserve">In-line EM flow sensor, 12 in. CS body with PTFE liner, 300 # flanges and 3, 316 SS electrodes. Basic transmitter with  (1) AO, (2) DO,  MODBUS RS485, IP 67 nylon enclosure &amp; 24 VAC/DC input pwr.  Integral mount. </t>
  </si>
  <si>
    <t xml:space="preserve">In-line EM flow sensor, 12 in. CS body with PTFE liner, 300 # flanges and 3, 316 SS electrodes. Basic transmitter with  (1) AO, (2) DO,  no serial comm., IP 67 nylon enclosure &amp; 24 VAC/DC input pwr.  Remote mount. </t>
  </si>
  <si>
    <t xml:space="preserve">In-line EM flow sensor, 12 in. CS body with PTFE liner, 300 # flanges and 3, 316 SS electrodes. Basic transmitter with  (1) AO, (2) DO,  no serial comm., IP 67 nylon enclosure &amp; 120-240 VAC input pwr.  Remote mount. </t>
  </si>
  <si>
    <t xml:space="preserve">In-line EM flow sensor, 12 in. CS body with PTFE liner, 300 # flanges and 3, 316 SS electrodes. Basic transmitter with  (1) AO, (2) DO,  MODBUS RS485, IP 67 nylon enclosure &amp; 24 VAC/DC input pwr.  Remote mount. </t>
  </si>
  <si>
    <t xml:space="preserve">In-line EM flow sensor, 12 in. CS body with PTFE liner, 300 # flanges and 3, 316 SS electrodes. Basic transmitter with  (1) AO, (2) DO,  MODBUS RS485, IP 67 nylon enclosure &amp; 120-240 VAC input pwr.  Remote mount. </t>
  </si>
  <si>
    <t xml:space="preserve">In-line EM flow sensor, 12 in. CS body with ebonite liner, 150 # flanges and 3, 316 SS electrodes. Basic transmitter with  (1) AO, (2) DO,  no serial comm., IP 67 nylon enclosure &amp; 24 VAC/DC input pwr.  Integral mount. </t>
  </si>
  <si>
    <t xml:space="preserve">In-line EM flow sensor, 12 in. CS body with ebonite liner, 150 # flanges and 3, 316 SS electrodes. Basic transmitter with  (1) AO, (2) DO,  no serial comm., IP 67 nylon enclosure &amp; 120-240 VAC input pwr.  Integral mount. </t>
  </si>
  <si>
    <t xml:space="preserve">In-line EM flow sensor, 12 in. CS body with ebonite liner, 150 # flanges and 3, 316 SS electrodes. Basic transmitter with  (1) AO, (2) DO,  MODBUS RS485, IP 67 nylon enclosure &amp; 24 VAC/DC input pwr.  Integral mount. </t>
  </si>
  <si>
    <t xml:space="preserve">In-line EM flow sensor, 12 in. CS body with ebonite liner, 150 # flanges and 3, 316 SS electrodes. Basic transmitter with  (1) AO, (2) DO,  MODBUS RS485, IP 67 nylon enclosure &amp; 120-240 VAC input pwr.  Integral mount. </t>
  </si>
  <si>
    <t xml:space="preserve">In-line EM flow sensor, 12 in. CS body with ebonite liner, 150 # flanges and 3, 316 SS electrodes. Basic transmitter with  (1) AO, (2) DO,  no serial comm., IP 67 nylon enclosure &amp; 24 VAC/DC input pwr.  Remote mount. </t>
  </si>
  <si>
    <t xml:space="preserve">In-line EM flow sensor, 12 in. CS body with ebonite liner, 150 # flanges and 3, 316 SS electrodes. Basic transmitter with  (1) AO, (2) DO,  no serial comm., IP 67 nylon enclosure &amp; 120-240 VAC input pwr.  Remote mount. </t>
  </si>
  <si>
    <t xml:space="preserve">In-line EM flow sensor, 12 in. CS body with ebonite liner, 150 # flanges and 3, 316 SS electrodes. Basic transmitter with  (1) AO, (2) DO,  MODBUS RS485, IP 67 nylon enclosure &amp; 24 VAC/DC input pwr.  Remote mount. </t>
  </si>
  <si>
    <t xml:space="preserve">In-line EM flow sensor, 12 in. CS body with ebonite liner, 150 # flanges and 3, 316 SS electrodes. Basic transmitter with  (1) AO, (2) DO,  MODBUS RS485, IP 67 nylon enclosure &amp; 120-240 VAC input pwr.  Remote mount. </t>
  </si>
  <si>
    <t xml:space="preserve">In-line EM flow sensor, 12 in. CS body with ebonite liner, 300 # flanges and 3, 316 SS electrodes. Basic transmitter with  (1) AO, (2) DO,  no serial comm., IP 67 nylon enclosure &amp; 24 VAC/DC input pwr.  Integral mount. </t>
  </si>
  <si>
    <t xml:space="preserve">In-line EM flow sensor, 12 in. CS body with ebonite liner, 300 # flanges and 3, 316 SS electrodes. Basic transmitter with  (1) AO, (2) DO,  no serial comm., IP 67 nylon enclosure &amp; 120-240 VAC input pwr.  Integral mount. </t>
  </si>
  <si>
    <t xml:space="preserve">In-line EM flow sensor, 12 in. CS body with ebonite liner, 300 # flanges and 3, 316 SS electrodes. Basic transmitter with  (1) AO, (2) DO,  MODBUS RS485, IP 67 nylon enclosure &amp; 24 VAC/DC input pwr.  Integral mount. </t>
  </si>
  <si>
    <t xml:space="preserve">In-line EM flow sensor, 12 in. CS body with ebonite liner, 300 # flanges and 3, 316 SS electrodes. Basic transmitter with  (1) AO, (2) DO,  MODBUS RS485, IP 67 nylon enclosure &amp; 120-240 VAC input pwr.  Integral mount. </t>
  </si>
  <si>
    <t xml:space="preserve">In-line EM flow sensor, 12 in. CS body with ebonite liner, 300 # flanges and 3, 316 SS electrodes. Basic transmitter with  (1) AO, (2) DO,  no serial comm., IP 67 nylon enclosure &amp; 24 VAC/DC input pwr.  Remote mount. </t>
  </si>
  <si>
    <t xml:space="preserve">In-line EM flow sensor, 12 in. CS body with ebonite liner, 300 # flanges and 3, 316 SS electrodes. Basic transmitter with  (1) AO, (2) DO,  MODBUS RS485, IP 67 nylon enclosure &amp; 24 VAC/DC input pwr.  Remote mount. </t>
  </si>
  <si>
    <t xml:space="preserve">In-line EM flow sensor, 14 in. CS body with PTFE liner, 150 # flanges and 3, 316 SS electrodes. Basic transmitter with  (1) AO, (2) DO,  no serial comm., IP 67 nylon enclosure &amp; 24 VAC/DC input pwr.  Integral mount. </t>
  </si>
  <si>
    <t xml:space="preserve">In-line EM flow sensor, 14 in. CS body with PTFE liner, 150 # flanges and 3, 316 SS electrodes. Basic transmitter with  (1) AO, (2) DO,  no serial comm., IP 67 nylon enclosure &amp; 120-240 VAC input pwr.  Integral mount. </t>
  </si>
  <si>
    <t xml:space="preserve">In-line EM flow sensor, 14 in. CS body with PTFE liner, 150 # flanges and 3, 316 SS electrodes. Basic transmitter with  (1) AO, (2) DO,  MODBUS RS485, IP 67 nylon enclosure &amp; 24 VAC/DC input pwr.  Integral mount. </t>
  </si>
  <si>
    <t xml:space="preserve">In-line EM flow sensor, 14 in. CS body with PTFE liner, 300 # flanges and 3, 316 SS electrodes. Basic transmitter with  (1) AO, (2) DO,  no serial comm., IP 67 nylon enclosure &amp; 24 VAC/DC input pwr.  Integral mount. </t>
  </si>
  <si>
    <t xml:space="preserve">In-line EM flow sensor, 14 in. CS body with ebonite liner, 150 # flanges and 3, 316 SS electrodes. Basic transmitter with  (1) AO, (2) DO,  no serial comm., IP 67 nylon enclosure &amp; 24 VAC/DC input pwr.  Integral mount. </t>
  </si>
  <si>
    <t xml:space="preserve">In-line EM flow sensor, 14 in. CS body with ebonite liner, 150 # flanges and 3, 316 SS electrodes. Basic transmitter with  (1) AO, (2) DO,  no serial comm., IP 67 nylon enclosure &amp; 120-240 VAC input pwr.  Integral mount. </t>
  </si>
  <si>
    <t xml:space="preserve">In-line EM flow sensor, 14 in. CS body with ebonite liner, 150 # flanges and 3, 316 SS electrodes. Basic transmitter with  (1) AO, (2) DO,  MODBUS RS485, IP 67 nylon enclosure &amp; 24 VAC/DC input pwr.  Integral mount. </t>
  </si>
  <si>
    <t xml:space="preserve">In-line EM flow sensor, 14 in. CS body with ebonite liner, 150 # flanges and 3, 316 SS electrodes. Basic transmitter with  (1) AO, (2) DO,  MODBUS RS485, IP 67 nylon enclosure &amp; 120-240 VAC input pwr.  Integral mount. </t>
  </si>
  <si>
    <t xml:space="preserve">In-line EM flow sensor, 14 in. CS body with ebonite liner, 150 # flanges and 3, 316 SS electrodes. Basic transmitter with  (1) AO, (2) DO,  no serial comm., IP 67 nylon enclosure &amp; 24 VAC/DC input pwr.  Remote mount. </t>
  </si>
  <si>
    <t xml:space="preserve">In-line EM flow sensor, 14 in. CS body with ebonite liner, 150 # flanges and 3, 316 SS electrodes. Basic transmitter with  (1) AO, (2) DO,  MODBUS RS485, IP 67 nylon enclosure &amp; 24 VAC/DC input pwr.  Remote mount. </t>
  </si>
  <si>
    <t xml:space="preserve">In-line EM flow sensor, 14 in. CS body with ebonite liner, 300 # flanges and 3, 316 SS electrodes. Basic transmitter with  (1) AO, (2) DO,  no serial comm., IP 67 nylon enclosure &amp; 24 VAC/DC input pwr.  Integral mount. </t>
  </si>
  <si>
    <t xml:space="preserve">In-line EM flow sensor, 14 in. CS body with ebonite liner, 300 # flanges and 3, 316 SS electrodes. Basic transmitter with  (1) AO, (2) DO,  MODBUS RS485, IP 67 nylon enclosure &amp; 24 VAC/DC input pwr.  Integral mount. </t>
  </si>
  <si>
    <t xml:space="preserve">In-line EM flow sensor, 14 in. CS body with ebonite liner, 300 # flanges and 3, 316 SS electrodes. Basic transmitter with  (1) AO, (2) DO,  no serial comm., IP 67 nylon enclosure &amp; 24 VAC/DC input pwr.  Remote mount. </t>
  </si>
  <si>
    <t xml:space="preserve">In-line EM flow sensor, 14 in. CS body with ebonite liner, 300 # flanges and 3, 316 SS electrodes. Basic transmitter with  (1) AO, (2) DO,  MODBUS RS485, IP 67 nylon enclosure &amp; 24 VAC/DC input pwr.  Remote mount. </t>
  </si>
  <si>
    <t xml:space="preserve">In-line EM flow sensor, 1.5 in. CS body with PTFE liner, wafer style connection and 3, 316 SS electrodes. Basic transmitter with  (1) AO, (2) DO,  no serial comm., IP 67 nylon enclosure &amp; 24 VAC/DC input pwr.  Integral mount. </t>
  </si>
  <si>
    <t xml:space="preserve">In-line EM flow sensor, 1.5 in. CS body with PTFE liner, wafer style connection and 3, 316 SS electrodes. Basic transmitter with  (1) AO, (2) DO,  MODBUS RS485, IP 67 nylon enclosure &amp; 24 VAC/DC input pwr.  Integral mount. </t>
  </si>
  <si>
    <t xml:space="preserve">In-line EM flow sensor, 1.5 in. CS body with PTFE liner, 150 # flanges and 3, 316 SS electrodes. Basic transmitter with  (1) AO, (2) DO,  no serial comm., IP 67 nylon enclosure &amp; 24 VAC/DC input pwr.  Integral mount. </t>
  </si>
  <si>
    <t xml:space="preserve">In-line EM flow sensor, 1.5 in. CS body with PTFE liner, 150 # flanges and 3, 316 SS electrodes. Basic transmitter with  (1) AO, (2) DO,  no serial comm., IP 67 nylon enclosure &amp; 120-240 VAC input pwr.  Integral mount. </t>
  </si>
  <si>
    <t xml:space="preserve">In-line EM flow sensor, 1.5 in. CS body with PTFE liner, 150 # flanges and 3, 316 SS electrodes. Basic transmitter with  (1) AO, (2) DO,  MODBUS RS485, IP 67 nylon enclosure &amp; 24 VAC/DC input pwr.  Integral mount. </t>
  </si>
  <si>
    <t xml:space="preserve">In-line EM flow sensor, 1.5 in. CS body with PTFE liner, 150 # flanges and 3, 316 SS electrodes. Basic transmitter with  (1) AO, (2) DO,  MODBUS RS485, IP 67 nylon enclosure &amp; 120-240 VAC input pwr.  Integral mount. </t>
  </si>
  <si>
    <t xml:space="preserve">In-line EM flow sensor, 1.5 in. CS body with PTFE liner, 150 # flanges and 3, 316 SS electrodes. Basic transmitter with  (1) AO, (2) DO,  no serial comm., IP 67 nylon enclosure &amp; 24 VAC/DC input pwr.  Remote mount. </t>
  </si>
  <si>
    <t xml:space="preserve">In-line EM flow sensor, 1.5 in. CS body with PTFE liner, 150 # flanges and 3, 316 SS electrodes. Basic transmitter with  (1) AO, (2) DO,  no serial comm., IP 67 nylon enclosure &amp; 120-240 VAC input pwr.  Remote mount. </t>
  </si>
  <si>
    <t xml:space="preserve">In-line EM flow sensor, 1.5 in. CS body with PTFE liner, 150 # flanges and 3, 316 SS electrodes. Basic transmitter with  (1) AO, (2) DO,  MODBUS RS485, IP 67 nylon enclosure &amp; 24 VAC/DC input pwr.  Remote mount. </t>
  </si>
  <si>
    <t xml:space="preserve">In-line EM flow sensor, 1.5 in. CS body with PTFE liner, 150 # flanges and 3, 316 SS electrodes. Basic transmitter with  (1) AO, (2) DO,  MODBUS RS485, IP 67 nylon enclosure &amp; 120-240 VAC input pwr.  Remote mount. </t>
  </si>
  <si>
    <t xml:space="preserve">In-line EM flow sensor, 1.5 in. 304 SS body with PTFE liner, 150 # flanges and 3, 316 SS electrodes. Basic transmitter with  (1) AO, (2) DO,  no serial comm., IP 67 nylon enclosure &amp; 24 VAC/DC input pwr.  Integral mount. </t>
  </si>
  <si>
    <t xml:space="preserve">In-line EM flow sensor, 1.5 in. 304 SS body with PTFE liner, 150 # flanges and 3, 316 SS electrodes. Basic transmitter with  (1) AO, (2) DO,  MODBUS RS485, IP 67 nylon enclosure &amp; 24 VAC/DC input pwr.  Integral mount. </t>
  </si>
  <si>
    <t xml:space="preserve">In-line EM flow sensor, 1.5 in. CS body with PTFE liner, 300 # flanges and 3, 316 SS electrodes. Basic transmitter with  (1) AO, (2) DO,  no serial comm., IP 67 nylon enclosure &amp; 24 VAC/DC input pwr.  Integral mount. </t>
  </si>
  <si>
    <t xml:space="preserve">In-line EM flow sensor, 1.5 in. CS body with PTFE liner, 300 # flanges and 3, 316 SS electrodes. Basic transmitter with  (1) AO, (2) DO,  no serial comm., IP 67 nylon enclosure &amp; 120-240 VAC input pwr.  Integral mount. </t>
  </si>
  <si>
    <t xml:space="preserve">In-line EM flow sensor, 1.5 in. CS body with PTFE liner, 300 # flanges and 3, 316 SS electrodes. Basic transmitter with  (1) AO, (2) DO,  MODBUS RS485, IP 67 nylon enclosure &amp; 24 VAC/DC input pwr.  Integral mount. </t>
  </si>
  <si>
    <t xml:space="preserve">In-line EM flow sensor, 1.5 in. CS body with PTFE liner, 300 # flanges and 3, 316 SS electrodes. Basic transmitter with  (1) AO, (2) DO,  MODBUS RS485, IP 67 nylon enclosure &amp; 120-240 VAC input pwr.  Integral mount. </t>
  </si>
  <si>
    <t xml:space="preserve">In-line EM flow sensor, 1.5 in. CS body with PTFE liner, 300 # flanges and 3, 316 SS electrodes. Basic transmitter with  (1) AO, (2) DO,  no serial comm., IP 67 nylon enclosure &amp; 24 VAC/DC input pwr.  Remote mount. </t>
  </si>
  <si>
    <t xml:space="preserve">In-line EM flow sensor, 1.5 in. CS body with PTFE liner, 300 # flanges and 3, 316 SS electrodes. Basic transmitter with  (1) AO, (2) DO,  MODBUS RS485, IP 67 nylon enclosure &amp; 24 VAC/DC input pwr.  Remote mount. </t>
  </si>
  <si>
    <t xml:space="preserve">In-line EM flow sensor, 1.5 in. CS body with polypro liner, wafer style connection and 3, 316 SS electrodes. Basic transmitter with  (1) AO, (2) DO,  no serial comm., IP 67 nylon enclosure &amp; 24 VAC/DC input pwr.  Integral mount. </t>
  </si>
  <si>
    <t xml:space="preserve">In-line EM flow sensor, 1.5 in. CS body with polypro liner, wafer style connection and 3, 316 SS electrodes. Basic transmitter with  (1) AO, (2) DO,  no serial comm., IP 67 nylon enclosure &amp; 120-240 VAC input pwr.  Integral mount. </t>
  </si>
  <si>
    <t xml:space="preserve">In-line EM flow sensor, 1.5 in. CS body with polypro liner, wafer style connection and 3, 316 SS electrodes. Basic transmitter with  (1) AO, (2) DO,  MODBUS RS485, IP 67 nylon enclosure &amp; 24 VAC/DC input pwr.  Integral mount. </t>
  </si>
  <si>
    <t xml:space="preserve">In-line EM flow sensor, 1.5 in. CS body with polypro liner, wafer style connection and 3, 316 SS electrodes. Basic transmitter with  (1) AO, (2) DO,  MODBUS RS485, IP 67 nylon enclosure &amp; 120-240 VAC input pwr.  Integral mount. </t>
  </si>
  <si>
    <t xml:space="preserve">In-line EM flow sensor, 1.5 in. CS body with polypro liner, 150 # flanges and 3, 316 SS electrodes. Basic transmitter with  (1) AO, (2) DO,  no serial comm., IP 67 nylon enclosure &amp; 24 VAC/DC input pwr.  Integral mount. </t>
  </si>
  <si>
    <t xml:space="preserve">In-line EM flow sensor, 1.5 in. CS body with polypro liner, 150 # flanges and 3, 316 SS electrodes. Basic transmitter with  (1) AO, (2) DO,  no serial comm., IP 67 nylon enclosure &amp; 120-240 VAC input pwr.  Integral mount. </t>
  </si>
  <si>
    <t xml:space="preserve">In-line EM flow sensor, 1.5 in. CS body with polypro liner, 150 # flanges and 3, 316 SS electrodes. Basic transmitter with  (1) AO, (2) DO,  MODBUS RS485, IP 67 nylon enclosure &amp; 24 VAC/DC input pwr.  Integral mount. </t>
  </si>
  <si>
    <t xml:space="preserve">In-line EM flow sensor, 1.5 in. CS body with polypro liner, 150 # flanges and 3, 316 SS electrodes. Basic transmitter with  (1) AO, (2) DO,  MODBUS RS485, IP 67 nylon enclosure &amp; 120-240 VAC input pwr.  Integral mount. </t>
  </si>
  <si>
    <t xml:space="preserve">In-line EM flow sensor, 1.5 in. CS body with polypro liner, 150 # flanges and 3, 316 SS electrodes. Basic transmitter with  (1) AO, (2) DO,  no serial comm., IP 67 nylon enclosure &amp; 24 VAC/DC input pwr.  Remote mount. </t>
  </si>
  <si>
    <t xml:space="preserve">In-line EM flow sensor, 1.5 in. CS body with polypro liner, 150 # flanges and 3, 316 SS electrodes. Basic transmitter with  (1) AO, (2) DO,  no serial comm., IP 67 nylon enclosure &amp; 120-240 VAC input pwr.  Remote mount. </t>
  </si>
  <si>
    <t xml:space="preserve">In-line EM flow sensor, 1.5 in. CS body with polypro liner, 150 # flanges and 3, 316 SS electrodes. Basic transmitter with  (1) AO, (2) DO,  MODBUS RS485, IP 67 nylon enclosure &amp; 24 VAC/DC input pwr.  Remote mount. </t>
  </si>
  <si>
    <t xml:space="preserve">In-line EM flow sensor, 1.5 in. CS body with polypro liner, 150 # flanges and 3, 316 SS electrodes. Basic transmitter with  (1) AO, (2) DO,  MODBUS RS485, IP 67 nylon enclosure &amp; 120-240 VAC input pwr.  Remote mount. </t>
  </si>
  <si>
    <t xml:space="preserve">In-line EM flow sensor, 16 in. CS body with PTFE liner, 150 # flanges and 3, 316 SS electrodes. Basic transmitter with  (1) AO, (2) DO,  no serial comm., IP 67 nylon enclosure &amp; 24 VAC/DC input pwr.  Integral mount. </t>
  </si>
  <si>
    <t xml:space="preserve">In-line EM flow sensor, 16 in. CS body with PTFE liner, 150 # flanges and 3, 316 SS electrodes. Basic transmitter with  (1) AO, (2) DO,  MODBUS RS485, IP 67 nylon enclosure &amp; 24 VAC/DC input pwr.  Integral mount. </t>
  </si>
  <si>
    <t xml:space="preserve">In-line EM flow sensor, 16 in. CS body with PTFE liner, 150 # flanges and 3, 316 SS electrodes. Basic transmitter with  (1) AO, (2) DO,  no serial comm., IP 67 nylon enclosure &amp; 24 VAC/DC input pwr.  Remote mount. </t>
  </si>
  <si>
    <t xml:space="preserve">In-line EM flow sensor, 16 in. CS body with PTFE liner, 150 # flanges and 3, 316 SS electrodes. Basic transmitter with  (1) AO, (2) DO,  MODBUS RS485, IP 67 nylon enclosure &amp; 24 VAC/DC input pwr.  Remote mount. </t>
  </si>
  <si>
    <t xml:space="preserve">In-line EM flow sensor, 16 in. CS body with PTFE liner, 300 # flanges and 3, 316 SS electrodes. Basic transmitter with  (1) AO, (2) DO,  no serial comm., IP 67 nylon enclosure &amp; 24 VAC/DC input pwr.  Integral mount. </t>
  </si>
  <si>
    <t xml:space="preserve">In-line EM flow sensor, 16 in. CS body with ebonite liner, 150 # flanges and 3, 316 SS electrodes. Basic transmitter with  (1) AO, (2) DO,  no serial comm., IP 67 nylon enclosure &amp; 24 VAC/DC input pwr.  Integral mount. </t>
  </si>
  <si>
    <t xml:space="preserve">In-line EM flow sensor, 16 in. CS body with ebonite liner, 150 # flanges and 3, 316 SS electrodes. Basic transmitter with  (1) AO, (2) DO,  no serial comm., IP 67 nylon enclosure &amp; 120-240 VAC input pwr.  Integral mount. </t>
  </si>
  <si>
    <t xml:space="preserve">In-line EM flow sensor, 16 in. CS body with ebonite liner, 150 # flanges and 3, 316 SS electrodes. Basic transmitter with  (1) AO, (2) DO,  MODBUS RS485, IP 67 nylon enclosure &amp; 24 VAC/DC input pwr.  Integral mount. </t>
  </si>
  <si>
    <t xml:space="preserve">In-line EM flow sensor, 16 in. CS body with ebonite liner, 150 # flanges and 3, 316 SS electrodes. Basic transmitter with  (1) AO, (2) DO,  MODBUS RS485, IP 67 nylon enclosure &amp; 120-240 VAC input pwr.  Integral mount. </t>
  </si>
  <si>
    <t xml:space="preserve">In-line EM flow sensor, 16 in. CS body with ebonite liner, 150 # flanges and 3, 316 SS electrodes. Basic transmitter with  (1) AO, (2) DO,  no serial comm., IP 67 nylon enclosure &amp; 24 VAC/DC input pwr.  Remote mount. </t>
  </si>
  <si>
    <t xml:space="preserve">In-line EM flow sensor, 16 in. CS body with ebonite liner, 150 # flanges and 3, 316 SS electrodes. Basic transmitter with  (1) AO, (2) DO,  no serial comm., IP 67 nylon enclosure &amp; 120-240 VAC input pwr.  Remote mount. </t>
  </si>
  <si>
    <t xml:space="preserve">In-line EM flow sensor, 16 in. CS body with ebonite liner, 150 # flanges and 3, 316 SS electrodes. Basic transmitter with  (1) AO, (2) DO,  MODBUS RS485, IP 67 nylon enclosure &amp; 24 VAC/DC input pwr.  Remote mount. </t>
  </si>
  <si>
    <t xml:space="preserve">In-line EM flow sensor, 18 in. CS body with PTFE liner, 150 # flanges and 3, 316 SS electrodes. Basic transmitter with  (1) AO, (2) DO,  no serial comm., IP 67 nylon enclosure &amp; 24 VAC/DC input pwr.  Integral mount. </t>
  </si>
  <si>
    <t xml:space="preserve">In-line EM flow sensor, 18 in. CS body with PTFE liner, 150 # flanges and 3, 316 SS electrodes. Basic transmitter with  (1) AO, (2) DO,  MODBUS RS485, IP 67 nylon enclosure &amp; 24 VAC/DC input pwr.  Integral mount. </t>
  </si>
  <si>
    <t xml:space="preserve">In-line EM flow sensor, 18 in. CS body with PTFE liner, 150 # flanges and 3, 316 SS electrodes. Basic transmitter with  (1) AO, (2) DO,  no serial comm., IP 67 nylon enclosure &amp; 24 VAC/DC input pwr.  Remote mount. </t>
  </si>
  <si>
    <t xml:space="preserve">In-line EM flow sensor, 18 in. CS body with PTFE liner, 150 # flanges and 3, 316 SS electrodes. Basic transmitter with  (1) AO, (2) DO,  MODBUS RS485, IP 67 nylon enclosure &amp; 24 VAC/DC input pwr.  Remote mount. </t>
  </si>
  <si>
    <t xml:space="preserve">In-line EM flow sensor, 18 in. CS body with ebonite liner, 150 # flanges and 3, 316 SS electrodes. Basic transmitter with  (1) AO, (2) DO,  no serial comm., IP 67 nylon enclosure &amp; 24 VAC/DC input pwr.  Integral mount. </t>
  </si>
  <si>
    <t xml:space="preserve">In-line EM flow sensor, 18 in. CS body with ebonite liner, 150 # flanges and 3, 316 SS electrodes. Basic transmitter with  (1) AO, (2) DO,  MODBUS RS485, IP 67 nylon enclosure &amp; 24 VAC/DC input pwr.  Integral mount. </t>
  </si>
  <si>
    <t xml:space="preserve">In-line EM flow sensor, 18 in. CS body with ebonite liner, 150 # flanges and 3, 316 SS electrodes. Basic transmitter with  (1) AO, (2) DO,  no serial comm., IP 67 nylon enclosure &amp; 24 VAC/DC input pwr.  Remote mount. </t>
  </si>
  <si>
    <t xml:space="preserve">In-line EM flow sensor, 18 in. CS body with ebonite liner, 150 # flanges and 3, 316 SS electrodes. Basic transmitter with  (1) AO, (2) DO,  no serial comm., IP 67 nylon enclosure &amp; 120-240 VAC input pwr.  Remote mount. </t>
  </si>
  <si>
    <t xml:space="preserve">In-line EM flow sensor, 18 in. CS body with ebonite liner, 150 # flanges and 3, 316 SS electrodes. Basic transmitter with  (1) AO, (2) DO,  MODBUS RS485, IP 67 nylon enclosure &amp; 24 VAC/DC input pwr.  Remote mount. </t>
  </si>
  <si>
    <t xml:space="preserve">In-line EM flow sensor, 18 in. CS body with ebonite liner, 150 # flanges and 3, 316 SS electrodes. Basic transmitter with  (1) AO, (2) DO,  MODBUS RS485, IP 67 nylon enclosure &amp; 120-240 VAC input pwr.  Remote mount. </t>
  </si>
  <si>
    <t xml:space="preserve">In-line EM flow sensor, 18 in. CS body with ebonite liner, 300 # flanges and 3, 316 SS electrodes. Basic transmitter with  (1) AO, (2) DO,  no serial comm., IP 67 nylon enclosure &amp; 24 VAC/DC input pwr.  Integral mount. </t>
  </si>
  <si>
    <t xml:space="preserve">In-line EM flow sensor, 18 in. CS body with ebonite liner, 300 # flanges and 3, 316 SS electrodes. Basic transmitter with  (1) AO, (2) DO,  no serial comm., IP 67 nylon enclosure &amp; 120-240 VAC input pwr.  Integral mount. </t>
  </si>
  <si>
    <t xml:space="preserve">In-line EM flow sensor, 18 in. CS body with ebonite liner, 300 # flanges and 3, 316 SS electrodes. Basic transmitter with  (1) AO, (2) DO,  MODBUS RS485, IP 67 nylon enclosure &amp; 24 VAC/DC input pwr.  Integral mount. </t>
  </si>
  <si>
    <t xml:space="preserve">In-line EM flow sensor, 18 in. CS body with ebonite liner, 300 # flanges and 3, 316 SS electrodes. Basic transmitter with  (1) AO, (2) DO,  MODBUS RS485, IP 67 nylon enclosure &amp; 120-240 VAC input pwr.  Integral mount. </t>
  </si>
  <si>
    <t xml:space="preserve">In-line EM flow sensor, 20 in. CS body with PTFE liner, 150 # flanges and 3, 316 SS electrodes. Basic transmitter with  (1) AO, (2) DO,  no serial comm., IP 67 nylon enclosure &amp; 24 VAC/DC input pwr.  Integral mount. </t>
  </si>
  <si>
    <t xml:space="preserve">In-line EM flow sensor, 20 in. CS body with PTFE liner, 150 # flanges and 3, 316 SS electrodes. Basic transmitter with  (1) AO, (2) DO,  no serial comm., IP 67 nylon enclosure &amp; 120-240 VAC input pwr.  Integral mount. </t>
  </si>
  <si>
    <t xml:space="preserve">In-line EM flow sensor, 20 in. CS body with PTFE liner, 150 # flanges and 3, 316 SS electrodes. Basic transmitter with  (1) AO, (2) DO,  MODBUS RS485, IP 67 nylon enclosure &amp; 120-240 VAC input pwr.  Integral mount. </t>
  </si>
  <si>
    <t xml:space="preserve">In-line EM flow sensor, 20 in. CS body with ebonite liner, 150 # flanges and 3, 316 SS electrodes. Basic transmitter with  (1) AO, (2) DO,  no serial comm., IP 67 nylon enclosure &amp; 24 VAC/DC input pwr.  Integral mount. </t>
  </si>
  <si>
    <t xml:space="preserve">In-line EM flow sensor, 20 in. CS body with ebonite liner, 150 # flanges and 3, 316 SS electrodes. Basic transmitter with  (1) AO, (2) DO,  no serial comm., IP 67 nylon enclosure &amp; 120-240 VAC input pwr.  Integral mount. </t>
  </si>
  <si>
    <t xml:space="preserve">In-line EM flow sensor, 20 in. CS body with ebonite liner, 150 # flanges and 3, 316 SS electrodes. Basic transmitter with  (1) AO, (2) DO,  MODBUS RS485, IP 67 nylon enclosure &amp; 24 VAC/DC input pwr.  Integral mount. </t>
  </si>
  <si>
    <t xml:space="preserve">In-line EM flow sensor, 20 in. CS body with ebonite liner, 150 # flanges and 3, 316 SS electrodes. Basic transmitter with  (1) AO, (2) DO,  MODBUS RS485, IP 67 nylon enclosure &amp; 120-240 VAC input pwr.  Integral mount. </t>
  </si>
  <si>
    <t xml:space="preserve">In-line EM flow sensor, 20 in. CS body with ebonite liner, 150 # flanges and 3, 316 SS electrodes. Basic transmitter with  (1) AO, (2) DO,  no serial comm., IP 67 nylon enclosure &amp; 24 VAC/DC input pwr.  Remote mount. </t>
  </si>
  <si>
    <t xml:space="preserve">In-line EM flow sensor, 20 in. CS body with ebonite liner, 150 # flanges and 3, 316 SS electrodes. Basic transmitter with  (1) AO, (2) DO,  no serial comm., IP 67 nylon enclosure &amp; 120-240 VAC input pwr.  Remote mount. </t>
  </si>
  <si>
    <t xml:space="preserve">In-line EM flow sensor, 20 in. CS body with ebonite liner, 150 # flanges and 3, 316 SS electrodes. Basic transmitter with  (1) AO, (2) DO,  MODBUS RS485, IP 67 nylon enclosure &amp; 24 VAC/DC input pwr.  Remote mount. </t>
  </si>
  <si>
    <t xml:space="preserve">In-line EM flow sensor, 20 in. CS body with ebonite liner, 150 # flanges and 3, 316 SS electrodes. Basic transmitter with  (1) AO, (2) DO,  MODBUS RS485, IP 67 nylon enclosure &amp; 120-240 VAC input pwr.  Remote mount. </t>
  </si>
  <si>
    <t xml:space="preserve">In-line EM flow sensor, 24 in.  CS body with PTFE liner, 150 # flanges and 3, 316 SS electrodes. Basic transmitter with  (1) AO, (2) DO,  no serial comm., IP 67 nylon enclosure &amp; 24 VAC/DC input pwr.  Integral mount. </t>
  </si>
  <si>
    <t xml:space="preserve">In-line EM flow sensor, 24 in.  CS body with PTFE liner, 150 # flanges and 3, 316 SS electrodes. Basic transmitter with  (1) AO, (2) DO,  MODBUS RS485, IP 67 nylon enclosure &amp; 24 VAC/DC input pwr.  Integral mount. </t>
  </si>
  <si>
    <t xml:space="preserve">In-line EM flow sensor, 24 in.  CS body with PTFE liner, 150 # flanges and 3, 316 SS electrodes. Basic transmitter with  (1) AO, (2) DO,  no serial comm., IP 67 nylon enclosure &amp; 24 VAC/DC input pwr.  Remote mount. </t>
  </si>
  <si>
    <t xml:space="preserve">In-line EM flow sensor, 24 in.  CS body with ebonite liner, 150 # flanges and 3, 316 SS electrodes. Basic transmitter with  (1) AO, (2) DO,  no serial comm., IP 67 nylon enclosure &amp; 24 VAC/DC input pwr.  Integral mount. </t>
  </si>
  <si>
    <t xml:space="preserve">In-line EM flow sensor, 24 in.  CS body with ebonite liner, 150 # flanges and 3, 316 SS electrodes. Basic transmitter with  (1) AO, (2) DO,  MODBUS RS485, IP 67 nylon enclosure &amp; 24 VAC/DC input pwr.  Integral mount. </t>
  </si>
  <si>
    <t xml:space="preserve">In-line EM flow sensor, 24 in.  CS body with ebonite liner, 150 # flanges and 3, 316 SS electrodes. Basic transmitter with  (1) AO, (2) DO,  no serial comm., IP 67 nylon enclosure &amp; 24 VAC/DC input pwr.  Remote mount. </t>
  </si>
  <si>
    <t xml:space="preserve">In-line EM flow sensor, 24 in.  CS body with ebonite liner, 150 # flanges and 3, 316 SS electrodes. Basic transmitter with  (1) AO, (2) DO,  MODBUS RS485, IP 67 nylon enclosure &amp; 24 VAC/DC input pwr.  Remote mount. </t>
  </si>
  <si>
    <t xml:space="preserve">In-line EM flow sensor, 2.5 in.  CS body with PTFE liner, wafer style connection and 3, 316 SS electrodes. Basic transmitter with  (1) AO, (2) DO,  no serial comm., IP 67 nylon enclosure &amp; 24 VAC/DC input pwr.  Integral mount. </t>
  </si>
  <si>
    <t xml:space="preserve">In-line EM flow sensor, 2.5 in.  CS body with PTFE liner, wafer style connection and 3, 316 SS electrodes. Basic transmitter with  (1) AO, (2) DO,  no serial comm., IP 67 nylon enclosure &amp; 120-240 VAC input pwr.  Integral mount. </t>
  </si>
  <si>
    <t xml:space="preserve">In-line EM flow sensor, 2.5 in.  CS body with PTFE liner, wafer style connection and 3, 316 SS electrodes. Basic transmitter with  (1) AO, (2) DO,  MODBUS RS485, IP 67 nylon enclosure &amp; 24 VAC/DC input pwr.  Integral mount. </t>
  </si>
  <si>
    <t xml:space="preserve">In-line EM flow sensor, 2.5 in.  CS body with PTFE liner, wafer style connection and 3, 316 SS electrodes. Basic transmitter with  (1) AO, (2) DO,  MODBUS RS485, IP 67 nylon enclosure &amp; 120-240 VAC input pwr.  Integral mount. </t>
  </si>
  <si>
    <t xml:space="preserve">In-line EM flow sensor, 2.5 in.  CS body with PTFE liner, wafer style connection and 3, 316 SS electrodes. Basic transmitter with  (1) AO, (2) DO,  no serial comm., IP 67 nylon enclosure &amp; 24 VAC/DC input pwr.  Remote mount. </t>
  </si>
  <si>
    <t xml:space="preserve">In-line EM flow sensor, 2.5 in.  CS body with PTFE liner, wafer style connection and 3, 316 SS electrodes. Basic transmitter with  (1) AO, (2) DO,  MODBUS RS485, IP 67 nylon enclosure &amp; 24 VAC/DC input pwr.  Remote mount. </t>
  </si>
  <si>
    <t xml:space="preserve">In-line EM flow sensor, 2.5 in.  CS body with PTFE liner, 150 # flanges and 3, 316 SS electrodes. Basic transmitter with  (1) AO, (2) DO,  no serial comm., IP 67 nylon enclosure &amp; 24 VAC/DC input pwr.  Integral mount. </t>
  </si>
  <si>
    <t xml:space="preserve">In-line EM flow sensor, 2.5 in.  CS body with PTFE liner, 150 # flanges and 3, 316 SS electrodes. Basic transmitter with  (1) AO, (2) DO,  no serial comm., IP 67 nylon enclosure &amp; 120-240 VAC input pwr.  Integral mount. </t>
  </si>
  <si>
    <t xml:space="preserve">In-line EM flow sensor, 2.5 in.  CS body with PTFE liner, 150 # flanges and 3, 316 SS electrodes. Basic transmitter with  (1) AO, (2) DO,  MODBUS RS485, IP 67 nylon enclosure &amp; 24 VAC/DC input pwr.  Integral mount. </t>
  </si>
  <si>
    <t xml:space="preserve">In-line EM flow sensor, 2.5 in.  CS body with PTFE liner, 150 # flanges and 3, 316 SS electrodes. Basic transmitter with  (1) AO, (2) DO,  MODBUS RS485, IP 67 nylon enclosure &amp; 120-240 VAC input pwr.  Integral mount. </t>
  </si>
  <si>
    <t xml:space="preserve">In-line EM flow sensor, 2.5 in.  CS body with PTFE liner, 150 # flanges and 3, 316 SS electrodes. Basic transmitter with  (1) AO, (2) DO,  no serial comm., IP 67 nylon enclosure &amp; 24 VAC/DC input pwr.  Remote mount. </t>
  </si>
  <si>
    <t xml:space="preserve">In-line EM flow sensor, 2.5 in.  CS body with PTFE liner, 150 # flanges and 3, 316 SS electrodes. Basic transmitter with  (1) AO, (2) DO,  no serial comm., IP 67 nylon enclosure &amp; 120-240 VAC input pwr.  Remote mount. </t>
  </si>
  <si>
    <t xml:space="preserve">In-line EM flow sensor, 2.5 in.  CS body with PTFE liner, 150 # flanges and 3, 316 SS electrodes. Basic transmitter with  (1) AO, (2) DO,  MODBUS RS485, IP 67 nylon enclosure &amp; 24 VAC/DC input pwr.  Remote mount. </t>
  </si>
  <si>
    <t xml:space="preserve">In-line EM flow sensor, 2.5 in.  CS body with PTFE liner, 150 # flanges and 3, 316 SS electrodes. Basic transmitter with  (1) AO, (2) DO,  MODBUS RS485, IP 67 nylon enclosure &amp; 120-240 VAC input pwr.  Remote mount. </t>
  </si>
  <si>
    <t xml:space="preserve">In-line EM flow sensor, 2.5 in.  304 SS body with PTFE liner, 150 # flanges and 3, 316 SS electrodes. Basic transmitter with  (1) AO, (2) DO,  no serial comm., IP 67 nylon enclosure &amp; 24 VAC/DC input pwr.  Integral mount. </t>
  </si>
  <si>
    <t xml:space="preserve">In-line EM flow sensor, 2.5 in.  304 SS body with PTFE liner, 150 # flanges and 3, 316 SS electrodes. Basic transmitter with  (1) AO, (2) DO,  MODBUS RS485, IP 67 nylon enclosure &amp; 24 VAC/DC input pwr.  Integral mount. </t>
  </si>
  <si>
    <t xml:space="preserve">In-line EM flow sensor, 2.5 in.  CS body with PTFE liner, 300 # flanges and 3, 316 SS electrodes. Basic transmitter with  (1) AO, (2) DO,  no serial comm., IP 67 nylon enclosure &amp; 24 VAC/DC input pwr.  Integral mount. </t>
  </si>
  <si>
    <t xml:space="preserve">In-line EM flow sensor, 2.5 in.  CS body with PTFE liner, 300 # flanges and 3, 316 SS electrodes. Basic transmitter with  (1) AO, (2) DO,  no serial comm., IP 67 nylon enclosure &amp; 120-240 VAC input pwr.  Integral mount. </t>
  </si>
  <si>
    <t xml:space="preserve">In-line EM flow sensor, 2.5 in.  CS body with PTFE liner, 300 # flanges and 3, 316 SS electrodes. Basic transmitter with  (1) AO, (2) DO,  MODBUS RS485, IP 67 nylon enclosure &amp; 24 VAC/DC input pwr.  Integral mount. </t>
  </si>
  <si>
    <t xml:space="preserve">In-line EM flow sensor, 2.5 in.  CS body with PTFE liner, 300 # flanges and 3, 316 SS electrodes. Basic transmitter with  (1) AO, (2) DO,  MODBUS RS485, IP 67 nylon enclosure &amp; 120-240 VAC input pwr.  Integral mount. </t>
  </si>
  <si>
    <t xml:space="preserve">In-line EM flow sensor, 2.5 in.  CS body with PTFE liner, 300 # flanges and 3, 316 SS electrodes. Basic transmitter with  (1) AO, (2) DO,  no serial comm., IP 67 nylon enclosure &amp; 24 VAC/DC input pwr.  Remote mount. </t>
  </si>
  <si>
    <t xml:space="preserve">In-line EM flow sensor, 2.5 in.  CS body with PTFE liner, 300 # flanges and 3, 316 SS electrodes. Basic transmitter with  (1) AO, (2) DO,  MODBUS RS485, IP 67 nylon enclosure &amp; 24 VAC/DC input pwr.  Remote mount. </t>
  </si>
  <si>
    <t xml:space="preserve">In-line EM flow sensor, 2.5 in.  CS body with PTFE liner, 300 # flanges and 3, 316 SS electrodes. Basic transmitter with  (2) AO, (2) DO,  no serial comm., IP 67 nylon enclosure &amp; 24 VAC/DC input pwr.  Remote mount. </t>
  </si>
  <si>
    <t xml:space="preserve">In-line EM flow sensor, 2.5 in.  CS body with PTFE liner, 300 # flanges and 3, 316 SS electrodes. Basic transmitter with  (2) AO, (2) DO,  no serial comm., IP 67 nylon enclosure &amp; 120-240 VAC input pwr.  Remote mount. </t>
  </si>
  <si>
    <t xml:space="preserve">In-line EM flow sensor, 2.5 in.  CS body with polypro liner, wafer style connection and 3, 316 SS electrodes. Basic transmitter with  (1) AO, (2) DO,  no serial comm., IP 67 nylon enclosure &amp; 24 VAC/DC input pwr.  Integral mount. </t>
  </si>
  <si>
    <t xml:space="preserve">In-line EM flow sensor, 2.5 in.  CS body with polypro liner, wafer style connection and 3, 316 SS electrodes. Basic transmitter with  (1) AO, (2) DO,  no serial comm., IP 67 nylon enclosure &amp; 120-240 VAC input pwr.  Integral mount. </t>
  </si>
  <si>
    <t xml:space="preserve">In-line EM flow sensor, 2.5 in.  CS body with polypro liner, wafer style connection and 3, 316 SS electrodes. Basic transmitter with  (1) AO, (2) DO,  MODBUS RS485, IP 67 nylon enclosure &amp; 24 VAC/DC input pwr.  Integral mount. </t>
  </si>
  <si>
    <t xml:space="preserve">In-line EM flow sensor, 2.5 in.  CS body with polypro liner, wafer style connection and 3, 316 SS electrodes. Basic transmitter with  (1) AO, (2) DO,  MODBUS RS485, IP 67 nylon enclosure &amp; 120-240 VAC input pwr.  Integral mount. </t>
  </si>
  <si>
    <t xml:space="preserve">In-line EM flow sensor, 2.5 in.  CS body with polypro liner, 150 # flanges and 3, 316 SS electrodes. Basic transmitter with  (1) AO, (2) DO,  no serial comm., IP 67 nylon enclosure &amp; 24 VAC/DC input pwr.  Integral mount. </t>
  </si>
  <si>
    <t xml:space="preserve">In-line EM flow sensor, 2.5 in.  CS body with polypro liner, 150 # flanges and 3, 316 SS electrodes. Basic transmitter with  (1) AO, (2) DO,  no serial comm., IP 67 nylon enclosure &amp; 120-240 VAC input pwr.  Integral mount. </t>
  </si>
  <si>
    <t xml:space="preserve">In-line EM flow sensor, 2.5 in.  CS body with polypro liner, 150 # flanges and 3, 316 SS electrodes. Basic transmitter with  (1) AO, (2) DO,  MODBUS RS485, IP 67 nylon enclosure &amp; 24 VAC/DC input pwr.  Integral mount. </t>
  </si>
  <si>
    <t xml:space="preserve">In-line EM flow sensor, 2.5 in.  CS body with polypro liner, 150 # flanges and 3, 316 SS electrodes. Basic transmitter with  (1) AO, (2) DO,  MODBUS RS485, IP 67 nylon enclosure &amp; 120-240 VAC input pwr.  Integral mount. </t>
  </si>
  <si>
    <t xml:space="preserve">In-line EM flow sensor, 2.5 in.  CS body with polypro liner, 150 # flanges and 3, 316 SS electrodes. Basic transmitter with  (1) AO, (2) DO,  no serial comm., IP 67 nylon enclosure &amp; 24 VAC/DC input pwr.  Remote mount. </t>
  </si>
  <si>
    <t xml:space="preserve">In-line EM flow sensor, 2.5 in.  CS body with polypro liner, 150 # flanges and 3, 316 SS electrodes. Basic transmitter with  (1) AO, (2) DO,  no serial comm., IP 67 nylon enclosure &amp; 120-240 VAC input pwr.  Remote mount. </t>
  </si>
  <si>
    <t xml:space="preserve">In-line EM flow sensor, 2.5 in.  CS body with polypro liner, 150 # flanges and 3, 316 SS electrodes. Basic transmitter with  (1) AO, (2) DO,  MODBUS RS485, IP 67 nylon enclosure &amp; 24 VAC/DC input pwr.  Remote mount. </t>
  </si>
  <si>
    <t xml:space="preserve">In-line EM flow sensor, 2.5 in.  CS body with polypro liner, 150 # flanges and 3, 316 SS electrodes. Basic transmitter with  (1) AO, (2) DO,  MODBUS RS485, IP 67 nylon enclosure &amp; 120-240 VAC input pwr.  Remote mount. </t>
  </si>
  <si>
    <t xml:space="preserve">In-line EM flow sensor, 0.5 in. 304 SS body with PTFE liner, NPT threads and 3, 316 SS electrodes. Basic transmitter with  (1) AO, (2) DO,  no serial comm., IP 67 nylon enclosure &amp; 24 VAC/DC input pwr.  Integral mount. </t>
  </si>
  <si>
    <t xml:space="preserve">In-line EM flow sensor, 0.5 in. 304 SS body with PTFE liner, NPT threads and 3, 316 SS electrodes. Basic transmitter with  (1) AO, (2) DO,  MODBUS RS485, IP 67 nylon enclosure &amp; 24 VAC/DC input pwr.  Integral mount. </t>
  </si>
  <si>
    <t xml:space="preserve">In-line EM flow sensor, 0.5 in. 304 SS body with PTFE liner, NPT threads and 3, 316 SS electrodes. Basic transmitter with  (1) AO, (2) DO,  no serial comm., IP 67 nylon enclosure &amp; 24 VAC/DC input pwr.  Remote mount. </t>
  </si>
  <si>
    <t xml:space="preserve">In-line EM flow sensor, 0.5 in. 304 SS body with PTFE liner, NPT threads and 3, 316 SS electrodes. Basic transmitter with  (1) AO, (2) DO,  MODBUS RS485, IP 67 nylon enclosure &amp; 24 VAC/DC input pwr.  Remote mount. </t>
  </si>
  <si>
    <t xml:space="preserve">In-line EM flow sensor, 0.5 in. polypro body with polypro liner, NPT threads and 3, 316 SS electrodes. Basic transmitter with  (1) AO, (2) DO,  no serial comm., IP 67 nylon enclosure &amp; 24 VAC/DC input pwr.  Integral mount. </t>
  </si>
  <si>
    <t xml:space="preserve">In-line EM flow sensor, 0.5 in. polypro body with polypro liner, NPT threads and 3, 316 SS electrodes. Basic transmitter with  (1) AO, (2) DO,  no serial comm., IP 67 nylon enclosure &amp; 120-240 VAC input pwr.  Integral mount. </t>
  </si>
  <si>
    <t xml:space="preserve">In-line EM flow sensor, 0.5 in. polypro body with polypro liner, NPT threads and 3, 316 SS electrodes. Basic transmitter with  (1) AO, (2) DO,  MODBUS RS485, IP 67 nylon enclosure &amp; 24 VAC/DC input pwr.  Integral mount. </t>
  </si>
  <si>
    <t xml:space="preserve">In-line EM flow sensor, 0.5 in. polypro body with polypro liner, NPT threads and 3, 316 SS electrodes. Basic transmitter with  (1) AO, (2) DO,  MODBUS RS485, IP 67 nylon enclosure &amp; 120-240 VAC input pwr.  Integral mount. </t>
  </si>
  <si>
    <t xml:space="preserve">In-line EM flow sensor, 0.5 in. polypro body with polypro liner, NPT threads and 3, 316 SS electrodes. Basic transmitter with  (1) AO, (2) DO,  no serial comm., IP 67 nylon enclosure &amp; 24 VAC/DC input pwr.  Remote mount. </t>
  </si>
  <si>
    <t xml:space="preserve">In-line EM flow sensor, 0.5 in. polypro body with polypro liner, NPT threads and 3, 316 SS electrodes. Basic transmitter with  (1) AO, (2) DO,  MODBUS RS485, IP 67 nylon enclosure &amp; 24 VAC/DC input pwr.  Remote mount. </t>
  </si>
  <si>
    <t xml:space="preserve">In-line EM flow sensor, 0.75 in. 304 SS body with PTFE liner, NPT threads and 3, 316 SS electrodes. Basic transmitter with  (1) AO, (2) DO,  no serial comm., IP 67 nylon enclosure &amp; 24 VAC/DC input pwr.  Integral mount. </t>
  </si>
  <si>
    <t xml:space="preserve">In-line EM flow sensor, 0.75 in. 304 SS body with PTFE liner, NPT threads and 3, 316 SS electrodes. Basic transmitter with  (1) AO, (2) DO,  no serial comm., IP 67 nylon enclosure &amp; 120-240 VAC input pwr.  Integral mount. </t>
  </si>
  <si>
    <t xml:space="preserve">In-line EM flow sensor, 0.75 in. 304 SS body with PTFE liner, NPT threads and 3, 316 SS electrodes. Basic transmitter with  (1) AO, (2) DO,  MODBUS RS485, IP 67 nylon enclosure &amp; 24 VAC/DC input pwr.  Integral mount. </t>
  </si>
  <si>
    <t xml:space="preserve">In-line EM flow sensor, 0.75 in. 304 SS body with PTFE liner, NPT threads and 3, 316 SS electrodes. Basic transmitter with  (1) AO, (2) DO,  MODBUS RS485, IP 67 nylon enclosure &amp; 120-240 VAC input pwr.  Integral mount. </t>
  </si>
  <si>
    <t xml:space="preserve">In-line EM flow sensor, 0.75 in. 304 SS body with PTFE liner, NPT threads and 3, 316 SS electrodes. Basic transmitter with  (2) AO, (2) DO,  no serial comm., IP 67 nylon enclosure &amp; 24 VAC/DC input pwr.  Integral mount. </t>
  </si>
  <si>
    <t xml:space="preserve">In-line EM flow sensor, 0.75 in. 304 SS body with PTFE liner, NPT threads and 3, 316 SS electrodes. Basic transmitter with  (2) AO, (2) DO,  no serial comm., IP 67 nylon enclosure &amp; 120-240 VAC input pwr.  Integral mount. </t>
  </si>
  <si>
    <t xml:space="preserve">In-line EM flow sensor, 0.75 in. 304 SS body with PTFE liner, NPT threads and 3, 316 SS electrodes. Basic transmitter with  (1) AO, (2) DO,  no serial comm., IP 67 nylon enclosure &amp; 24 VAC/DC input pwr.  Remote mount. </t>
  </si>
  <si>
    <t xml:space="preserve">In-line EM flow sensor, 0.75 in. 304 SS body with PTFE liner, NPT threads and 3, 316 SS electrodes. Basic transmitter with  (1) AO, (2) DO,  no serial comm., IP 67 nylon enclosure &amp; 120-240 VAC input pwr.  Remote mount. </t>
  </si>
  <si>
    <t xml:space="preserve">In-line EM flow sensor, 0.75 in. 304 SS body with PTFE liner, NPT threads and 3, 316 SS electrodes. Basic transmitter with  (1) AO, (2) DO,  MODBUS RS485, IP 67 nylon enclosure &amp; 24 VAC/DC input pwr.  Remote mount. </t>
  </si>
  <si>
    <t xml:space="preserve">In-line EM flow sensor, 0.75 in. 304 SS body with PTFE liner, NPT threads and 3, 316 SS electrodes. Basic transmitter with  (1) AO, (2) DO,  MODBUS RS485, IP 67 nylon enclosure &amp; 120-240 VAC input pwr.  Remote mount. </t>
  </si>
  <si>
    <t xml:space="preserve">In-line EM flow sensor, 0.75 in. polypro body with polypro liner, NPT threads and 3, 316 SS electrodes. Basic transmitter with  (1) AO, (2) DO,  no serial comm., IP 67 nylon enclosure &amp; 24 VAC/DC input pwr.  Integral mount. </t>
  </si>
  <si>
    <t xml:space="preserve">In-line EM flow sensor, 0.75 in. polypro body with polypro liner, NPT threads and 3, 316 SS electrodes. Basic transmitter with  (1) AO, (2) DO,  no serial comm., IP 67 nylon enclosure &amp; 120-240 VAC input pwr.  Integral mount. </t>
  </si>
  <si>
    <t xml:space="preserve">In-line EM flow sensor, 0.75 in. polypro body with polypro liner, NPT threads and 3, 316 SS electrodes. Basic transmitter with  (1) AO, (2) DO,  MODBUS RS485, IP 67 nylon enclosure &amp; 24 VAC/DC input pwr.  Integral mount. </t>
  </si>
  <si>
    <t xml:space="preserve">In-line EM flow sensor, 0.75 in. polypro body with polypro liner, NPT threads and 3, 316 SS electrodes. Basic transmitter with  (1) AO, (2) DO,  MODBUS RS485, IP 67 nylon enclosure &amp; 120-240 VAC input pwr.  Integral mount. </t>
  </si>
  <si>
    <t xml:space="preserve">In-line EM flow sensor, 0.75 in. polypro body with polypro liner, NPT threads and 3, 316 SS electrodes. Basic transmitter with  (1) AO, (2) DO,  no serial comm., IP 67 nylon enclosure &amp; 24 VAC/DC input pwr.  Remote mount. </t>
  </si>
  <si>
    <t xml:space="preserve">In-line EM flow sensor, 0.75 in. polypro body with polypro liner, NPT threads and 3, 316 SS electrodes. Basic transmitter with  (1) AO, (2) DO,  no serial comm., IP 67 nylon enclosure &amp; 120-240 VAC input pwr.  Remote mount. </t>
  </si>
  <si>
    <t xml:space="preserve">In-line EM flow sensor, 0.75 in. polypro body with polypro liner, NPT threads and 3, 316 SS electrodes. Basic transmitter with  (1) AO, (2) DO,  MODBUS RS485, IP 67 nylon enclosure &amp; 24 VAC/DC input pwr.  Remote mount. </t>
  </si>
  <si>
    <t xml:space="preserve">In-line EM flow sensor, 0.75 in. polypro body with polypro liner, NPT threads and 3, 316 SS electrodes. Basic transmitter with  (1) AO, (2) DO,  MODBUS RS485, IP 67 nylon enclosure &amp; 120-240 VAC input pwr.  Remote mount. </t>
  </si>
  <si>
    <t xml:space="preserve">In-line EM flow sensor, 1.0 in.  304 SS body with PTFE liner, NPT threads and 3, 316 SS electrodes. Basic transmitter with  (1) AO, (2) DO,  no serial comm., IP 67 nylon enclosure &amp; 24 VAC/DC input pwr.  Integral mount. </t>
  </si>
  <si>
    <t xml:space="preserve">In-line EM flow sensor, 1.0 in.  304 SS body with PTFE liner, NPT threads and 3, 316 SS electrodes. Basic transmitter with  (1) AO, (2) DO,  MODBUS RS485, IP 67 nylon enclosure &amp; 24 VAC/DC input pwr.  Integral mount. </t>
  </si>
  <si>
    <t xml:space="preserve">In-line EM flow sensor, 1.0 in.  304 SS body with PTFE liner, NPT threads and 3, 316 SS electrodes. Basic transmitter with  (1) AO, (2) DO,  no serial comm., IP 67 nylon enclosure &amp; 24 VAC/DC input pwr.  Remote mount. </t>
  </si>
  <si>
    <t xml:space="preserve">In-line EM flow sensor, 1.0 in.  304 SS body with PTFE liner, NPT threads and 3, 316 SS electrodes. Basic transmitter with  (1) AO, (2) DO,  MODBUS RS485, IP 67 nylon enclosure &amp; 24 VAC/DC input pwr.  Remote mount. </t>
  </si>
  <si>
    <t xml:space="preserve">In-line EM flow sensor, 1.0 in.  polypro body with polypro liner, NPT threads and 3, 316 SS electrodes. Basic transmitter with  (1) AO, (2) DO,  no serial comm., IP 67 nylon enclosure &amp; 24 VAC/DC input pwr.  Integral mount. </t>
  </si>
  <si>
    <t xml:space="preserve">In-line EM flow sensor, 1.0 in.  polypro body with polypro liner, NPT threads and 3, 316 SS electrodes. Basic transmitter with  (1) AO, (2) DO,  no serial comm., IP 67 nylon enclosure &amp; 120-240 VAC input pwr.  Integral mount. </t>
  </si>
  <si>
    <t xml:space="preserve">In-line EM flow sensor, 1.0 in.  polypro body with polypro liner, NPT threads and 3, 316 SS electrodes. Basic transmitter with  (1) AO, (2) DO,  MODBUS RS485, IP 67 nylon enclosure &amp; 24 VAC/DC input pwr.  Integral mount. </t>
  </si>
  <si>
    <t xml:space="preserve">In-line EM flow sensor, 1.0 in.  polypro body with polypro liner, NPT threads and 3, 316 SS electrodes. Basic transmitter with  (1) AO, (2) DO,  MODBUS RS485, IP 67 nylon enclosure &amp; 120-240 VAC input pwr.  Integral mount. </t>
  </si>
  <si>
    <t xml:space="preserve">In-line EM flow sensor, 1.0 in.  polypro body with polypro liner, NPT threads and 3, 316 SS electrodes. Basic transmitter with  (1) AO, (2) DO,  no serial comm., IP 67 nylon enclosure &amp; 24 VAC/DC input pwr.  Remote mount. </t>
  </si>
  <si>
    <t xml:space="preserve">In-line EM flow sensor, 1.0 in.  polypro body with polypro liner, NPT threads and 3, 316 SS electrodes. Basic transmitter with  (1) AO, (2) DO,  MODBUS RS485, IP 67 nylon enclosure &amp; 24 VAC/DC input pwr.  Remote mount. </t>
  </si>
  <si>
    <t>F-1500-210X-0000</t>
  </si>
  <si>
    <t>F-1500-210X-1101</t>
  </si>
  <si>
    <t>F-1500-212X-1101</t>
  </si>
  <si>
    <t>F-1500-213X-0000</t>
  </si>
  <si>
    <t>F-1500-221X-1401</t>
  </si>
  <si>
    <t>F-1500-223X-1400</t>
  </si>
  <si>
    <t>F-1500-410X-0000</t>
  </si>
  <si>
    <t>F-1500-410X-1100</t>
  </si>
  <si>
    <t>F-1500-410X-1200</t>
  </si>
  <si>
    <t>F-1500-410X-1400</t>
  </si>
  <si>
    <t>F-1500-410X-2000</t>
  </si>
  <si>
    <t>F-1500-410X-2200</t>
  </si>
  <si>
    <t>F-1500-410X-0010</t>
  </si>
  <si>
    <t>F-1500-410X-1201</t>
  </si>
  <si>
    <t>F-1500-410X-2100</t>
  </si>
  <si>
    <t>F-1500-410X-2400</t>
  </si>
  <si>
    <t>F-1500-410X-1101</t>
  </si>
  <si>
    <t>Insertion turbine flow meter w/ packing gland, 2" Class 150 flange &amp; retractor, integral t-mitter, &amp; temp. comp. 24 VDC power w/ (1) 4-20mA, scaled pulse, alarm contact &amp; MOD. 450F. Gross energy output.</t>
  </si>
  <si>
    <t>F-1500-411X-1201</t>
  </si>
  <si>
    <t>Insertion turbine flow meter w/ packing gland, 2" Class 150 flange &amp; retractor, integral t-mitter, temp. &amp; pres. comp., 30 psia. 24 VDC power w/ (1) 4-20mA, (1) scaled pulse, (1) alarm &amp; BAC. 450F. Gross energy output.</t>
  </si>
  <si>
    <t>F-1500-412X-0000</t>
  </si>
  <si>
    <t>Insertion turbine flow meter w/ packing gland, 2" Class 150 flange &amp; retractor, integral t-mitter, temp. &amp; pres. comp., 100 psia. Loop powered 4-20mA &amp; scaled pulse output. 450F.</t>
  </si>
  <si>
    <t>F-1500-413X-1201</t>
  </si>
  <si>
    <t>Insertion turbine flow meter w/ packing gland, 2" Class 150 flange &amp; retractor, integral t-mitter, temp. &amp; pres. comp., 300 psia. 24 VDC power w/ (1) 4-20mA, (1) scaled pulse, (1) alarm &amp; BAC. 450F. Gross energy output.</t>
  </si>
  <si>
    <t>F-1500-413X-1100</t>
  </si>
  <si>
    <t>F-1500-419X-0000</t>
  </si>
  <si>
    <t>F-1500-420X-0000</t>
  </si>
  <si>
    <t>F-1500-420X-1000</t>
  </si>
  <si>
    <t>F-1500-420X-1200</t>
  </si>
  <si>
    <t>F-1500-420X-1201</t>
  </si>
  <si>
    <t>Insertion turbine flow meter w/ packing gland, 2" Class 150 flange &amp; retractor, remote t-mitter w/ 50' of cable, &amp; temp. comp. 24 VDC power w/ (1) 4-20mA, (1) scaled pulse, (1) alarm &amp; BAC. 450F. Gross energy output.</t>
  </si>
  <si>
    <t>F-1500-421X-1401</t>
  </si>
  <si>
    <t>Insertion turbine flow meter w/ packing gland, 2" Class 150 flange &amp; retractor, remote t-mitter w/ 50' of cable, temp. &amp; pres. comp., 30 psia. 24 VDC power w/ (3) 4-20mA, (1) scaled pulse, (3) alarm &amp; BAC. 450F. Gross energy output.</t>
  </si>
  <si>
    <t>F-1500-422X-2201</t>
  </si>
  <si>
    <t>F-1500-422X-1200</t>
  </si>
  <si>
    <t>F-1500-422X-1401</t>
  </si>
  <si>
    <t>Insertion turbine flow meter w/ packing gland, 2" Class 150 flange &amp; retractor, remote t-mitter w/ 50' of cable, temp. &amp; pres. comp., 100 psia. 24 VDC power w/ (3) 4-20mA, (1) scaled pulse, (3) alarm &amp; BAC. 450F. Gross energy output.</t>
  </si>
  <si>
    <t>F-1500-423X-1200</t>
  </si>
  <si>
    <t>F-1500-423X-1401</t>
  </si>
  <si>
    <t>Insertion turbine flow meter w/ packing gland, 2" Class 150 flange &amp; retractor, remote t-mitter w/ 50' of cable, temp. &amp; pres. comp., 300 psia. 24 VDC power w/ (3) 4-20mA, (1) scaled pulse, (3) alarm &amp; BAC. 450F. Gross energy output.</t>
  </si>
  <si>
    <t>F-1500-429X-1200</t>
  </si>
  <si>
    <t>F-1500-430X-0000</t>
  </si>
  <si>
    <t>F-1500-510X-1200</t>
  </si>
  <si>
    <t>F-1500-510X-0000</t>
  </si>
  <si>
    <t>F-1500-510X-1400</t>
  </si>
  <si>
    <t>F-1500-512X-1401-801</t>
  </si>
  <si>
    <t>Insertion turbine flow meter w/ packing gland, 2" Class 300 flange &amp; retractor, integral t-mitter, temp. &amp; pres. comp., 100 psia. 24 VDC power w/ (3) 4-20mA, (1) scaled pulse, (3) alarm &amp; BAC. 450F. Gross energy output. Extended stem.</t>
  </si>
  <si>
    <t>F-1500-513X-1200</t>
  </si>
  <si>
    <t>F-1500-513X-1401</t>
  </si>
  <si>
    <t>Insertion turbine flow meter w/ packing gland, 2" Class 300 flange &amp; retractor, integral t-mitter, temp. &amp; pres. comp., 300 psia. 24 VDC power w/ (3) 4-20mA, (1) scaled pulse, (3) alarm &amp; BAC. 450F. Gross energy output.</t>
  </si>
  <si>
    <t>F-1500-520X-0000</t>
  </si>
  <si>
    <t>Insertion turbine flow meter w/ packing gland, 2" Class 300 flange &amp; retractor, remote t-mitter w/ 50' of cable, &amp; temp. comp. Loop powered 4-20mA &amp; scaled pulse output. 450F.</t>
  </si>
  <si>
    <t>F-1500-520X-1200</t>
  </si>
  <si>
    <t>F-1500-522X-0000</t>
  </si>
  <si>
    <t>F-1500-522X-1200</t>
  </si>
  <si>
    <t>F-1500-523X-1200</t>
  </si>
  <si>
    <t>F-1500-529X-0010</t>
  </si>
  <si>
    <t>F-2601-110-1100</t>
  </si>
  <si>
    <t>In-line vortex flow meter w/ 1" Class 150 flange conn., integral t-mitter, and temp. comp. 24 VDC power w/ 4-20mA, scaled pulse, alarm contact &amp; MOD. 500F.</t>
  </si>
  <si>
    <t>F-2601-110-1300</t>
  </si>
  <si>
    <t>In-line vortex flow meter w/ 1" Class 150 flange conn., integral t-mitter, and temp. comp. 24 VDC power w/ (3) 4-20mA, (1) scaled pulse, (3) alarm &amp; MOD. 500F.</t>
  </si>
  <si>
    <t>F-2601-113-0000</t>
  </si>
  <si>
    <t>In-line vortex flow meter w/ 1" Class 150 flange conn., integral t-mitter, temp. &amp; pres. comp., 300 psia. Loop powered 4-20mA &amp; scaled pulse output. 500F.</t>
  </si>
  <si>
    <t>F-2601-113-1400</t>
  </si>
  <si>
    <t>In-line vortex flow meter w/ 1" Class 150 flange conn., integral t-mitter, temp. &amp; pres. comp., 300 psia. 24 VDC power w/ (3) 4-20mA, (1) scaled pulse, (3) alarm &amp; BAC. 500F.</t>
  </si>
  <si>
    <t>F-2601-120-1100</t>
  </si>
  <si>
    <t>In-line vortex flow meter w/ 1" Class 150 flange conn., remote t-mitter w/ 50' of cable, and temp. comp. 24 VDC power w/ 4-20mA, scaled pulse, alarm contact &amp; MOD. 500F.</t>
  </si>
  <si>
    <t>F-2601-120-2200</t>
  </si>
  <si>
    <t>F-2601-310-1200</t>
  </si>
  <si>
    <t>In-line vortex flow meter w/ 1" Class 300 flange, integral t-mitter, and temp. comp. 24 VDC power w/ (1) 4-20mA, (1) scaled pulse, (1) alarm &amp; BAC. 500F.</t>
  </si>
  <si>
    <t>F-2601-312-0000</t>
  </si>
  <si>
    <t>In-line vortex flow meter w/ 1" Class 300 flange, integral t-mitter, temp. &amp; pres. comp., 100 psia. Loop powered 4-20mA &amp; scaled pulse output. 500F.</t>
  </si>
  <si>
    <t>F-2601-313-0000</t>
  </si>
  <si>
    <t>In-line vortex flow meter w/ 1" Class 300 flange, integral t-mitter, temp. &amp; pres. comp., 300 psia. Loop powered 4-20mA &amp; scaled pulse output. 500F.</t>
  </si>
  <si>
    <t>F-2602-111-1200</t>
  </si>
  <si>
    <t>In-line vortex flow meter w/ 2" Class 150 flange, integral t-mitter, temp. &amp; pres. comp., 30 psia. 24 VDC power w/ (1) 4-20mA, (1) scaled pulse, (1) alarm &amp; BAC. 500F.</t>
  </si>
  <si>
    <t>F-2602-112-1200</t>
  </si>
  <si>
    <t>In-line vortex flow meter w/ 2" Class 150 flange, integral t-mitter, temp. &amp; pres. comp., 100 psia. 24 VDC power w/ (1) 4-20mA, (1) scaled pulse, (1) alarm &amp; BAC. 500F.</t>
  </si>
  <si>
    <t>F-2602-113-0001</t>
  </si>
  <si>
    <t>In-line vortex flow meter w/ 2" Class 150 flange, integral t-mitter, temp. &amp; pres. comp., 300 psia. Loop powered 4-20mA &amp; scaled pulse output. 500F. Gross energy output.</t>
  </si>
  <si>
    <t>F-2602-113-2101</t>
  </si>
  <si>
    <t>F-2602-113-2201</t>
  </si>
  <si>
    <t>F-2602-119-2200</t>
  </si>
  <si>
    <t>F-2602-120-1100</t>
  </si>
  <si>
    <t>In-line vortex flow meter w/ 2" Class 150 flange, remote t-mitter w/ 50' of cable, and temp. comp. 24 VDC power w/ 4-20mA, scaled pulse, alarm contact &amp; MOD. 500F.</t>
  </si>
  <si>
    <t>F-2602-122-1100</t>
  </si>
  <si>
    <t>In-line vortex flow meter w/ 2" Class 150 flange, remote t-mitter w/ 50' of cable, temp. &amp; pres. comp., 100 psia. 24 VDC power w/ 4-20mA, scaled pulse, alarm contact &amp; MOD. 500F.</t>
  </si>
  <si>
    <t>F-2602-122-1200</t>
  </si>
  <si>
    <t>In-line vortex flow meter w/ 2" Class 150 flange, remote t-mitter w/ 50' of cable, temp. &amp; pres. comp., 100 psia. 24 VDC power w/ (1) 4-20mA, (1) scaled pulse, (1) alarm &amp; BAC. 500F.</t>
  </si>
  <si>
    <t>F-2602-122-1202</t>
  </si>
  <si>
    <t>In-line vortex flow meter w/ 2" Class 150 flange, remote t-mitter w/ 50' of cable, temp. &amp; pres. comp., 100 psia. 24 VDC power w/ (1) 4-20mA, (1) scaled pulse, (1) alarm &amp; BAC. 500F. Net energy output.</t>
  </si>
  <si>
    <t>F-2602-123-1201</t>
  </si>
  <si>
    <t>In-line vortex flow meter w/ 2" Class 150 flange, remote t-mitter w/ 50' of cable, temp. &amp; pres. comp., 300 psia. 24 VDC power w/ (1) 4-20mA, (1) scaled pulse, (1) alarm &amp; BAC. 500F. Gross energy output.</t>
  </si>
  <si>
    <t>F-2602-132-1400</t>
  </si>
  <si>
    <t>In-line vortex flow meter w/ 2" Class 150 flange, remote t-mitter w/ 100' of cable, temp. &amp; pres. comp., 100 psia. 24 VDC power w/ (3) 4-20mA, (1) scaled pulse, (3) alarm &amp; BAC. 500F.</t>
  </si>
  <si>
    <t>F-2602-312-1401</t>
  </si>
  <si>
    <t>In-line vortex flow meter w/ 2" Class 300 flange, integral t-mitter, temp. &amp; pres. comp., 100 psia. 24 VDC power w/ (3) 4-20mA, (1) scaled pulse, (3) alarm &amp; BAC. 500F. Gross energy output.</t>
  </si>
  <si>
    <t>F-2602-319-0000</t>
  </si>
  <si>
    <t>In-line vortex flow meter w/ 2" Class 300 flange, integral t-mitter, &amp; no comp., volumetric flow only. Loop powered 4-20mA &amp; scaled pulse output. 500F.</t>
  </si>
  <si>
    <t>F-2602-324-1202</t>
  </si>
  <si>
    <t>In-line vortex flow meter w/ 2" Class 300 flange, remote t-mitter w/ 50' of cable, temp. &amp; pres. comp., 500 psia. 24 VDC power w/ (1) 4-20mA, (1) scaled pulse, (1) alarm &amp; BAC. 500F. Net energy output.</t>
  </si>
  <si>
    <t>F-2603-111-1200</t>
  </si>
  <si>
    <t>In-line vortex flow meter w/ 3" Class 150 flange, integral t-mitter, temp. &amp; pres. comp., 30 psia. 24 VDC power w/ (1) 4-20mA, (1) scaled pulse, (1) alarm &amp; BAC. 500F.</t>
  </si>
  <si>
    <t>F-2603-112-1100</t>
  </si>
  <si>
    <t>In-line vortex flow meter w/ 3" Class 150 flange, integral t-mitter, temp. &amp; pres. comp., 100 psia. 24 VDC power w/ 4-20mA, scaled pulse, alarm contact &amp; MOD. 500F.</t>
  </si>
  <si>
    <t>F-2603-112-1101</t>
  </si>
  <si>
    <t>In-line vortex flow meter w/ 3" Class 150 flange, integral t-mitter, temp. &amp; pres. comp., 100 psia. 24 VDC power w/ 4-20mA, scaled pulse, alarm contact &amp; MOD. 500F. Gross energy output.</t>
  </si>
  <si>
    <t>F-2603-112-1200</t>
  </si>
  <si>
    <t>In-line vortex flow meter w/ 3" Class 150 flange, integral t-mitter, temp. &amp; pres. comp., 100 psia. 24 VDC power w/ (1) 4-20mA, (1) scaled pulse, (1) alarm &amp; BAC. 500F.</t>
  </si>
  <si>
    <t>F-2603-120-0001</t>
  </si>
  <si>
    <t>In-line vortex flow meter w/ 3" Class 150 flange, remote t-mitter w/ 50' of cable, and temp. comp. Loop powered 4-20mA &amp; scaled pulse output. 500F. Gross energy output.</t>
  </si>
  <si>
    <t>F-2603-120-1402</t>
  </si>
  <si>
    <t>In-line vortex flow meter w/ 3" Class 150 flange, remote t-mitter w/ 50' of cable, and temp. comp. 24 VDC power w/ (3) 4-20mA, (1) scaled pulse, (3) alarm &amp; BAC. 500F. Net energy output.</t>
  </si>
  <si>
    <t>F-2603-120-2100</t>
  </si>
  <si>
    <t>F-2603-121-1200</t>
  </si>
  <si>
    <t>In-line vortex flow meter w/ 3" Class 150 flange, remote t-mitter w/ 50' of cable, temp. &amp; pres. comp., 30 psia. 24 VDC power w/ (1) 4-20mA, (1) scaled pulse, (1) alarm &amp; BAC. 500F.</t>
  </si>
  <si>
    <t>F-2603-121-1202</t>
  </si>
  <si>
    <t>In-line vortex flow meter w/ 3" Class 150 flange, remote t-mitter w/ 50' of cable, temp. &amp; pres. comp., 30 psia. 24 VDC power w/ (1) 4-20mA, (1) scaled pulse, (1) alarm &amp; BAC. 500F. Net energy output.</t>
  </si>
  <si>
    <t>F-2603-123-1200</t>
  </si>
  <si>
    <t>In-line vortex flow meter w/ 3" Class 150 flange, remote t-mitter w/ 50' of cable, temp. &amp; pres. comp., 300 psia. 24 VDC power w/ (1) 4-20mA, (1) scaled pulse, (1) alarm &amp; BAC. 500F.</t>
  </si>
  <si>
    <t>F-2603-123-1202</t>
  </si>
  <si>
    <t>In-line vortex flow meter w/ 3" Class 150 flange, remote t-mitter w/ 50' of cable, temp. &amp; pres. comp., 300 psia. 24 VDC power w/ (1) 4-20mA, (1) scaled pulse, (1) alarm &amp; BAC. 500F. Net energy output.</t>
  </si>
  <si>
    <t>F-2603-123-2400</t>
  </si>
  <si>
    <t>F-2603-130-1201</t>
  </si>
  <si>
    <t>In-line vortex flow meter w/ 3" Class 150 flange, remote t-mitter w/ 100' of cable, and temp. comp. 24 VDC power w/ (1) 4-20mA, (1) scaled pulse, (1) alarm &amp; BAC. 500F. Gross energy output.</t>
  </si>
  <si>
    <t>F-2603-133-1400</t>
  </si>
  <si>
    <t>In-line vortex flow meter w/ 3" Class 150 flange, remote t-mitter w/ 100' of cable, temp. &amp; pres. comp., 300 psia. 24 VDC power w/ (3) 4-20mA, (1) scaled pulse, (3) alarm &amp; BAC. 500F.</t>
  </si>
  <si>
    <t>F-2603-312-1401</t>
  </si>
  <si>
    <t>In-line vortex flow meter w/ 3" Class 300 flange, integral t-mitter, temp. &amp; pres. comp., 100 psia. 24 VDC power w/ (3) 4-20mA, (1) scaled pulse, (3) alarm &amp; BAC. 500F. Gross energy output.</t>
  </si>
  <si>
    <t>F-2603-313-0000</t>
  </si>
  <si>
    <t>In-line vortex flow meter w/ 3" Class 300 flange, integral t-mitter, temp. &amp; pres. comp., 300 psia. Loop powered 4-20mA &amp; scaled pulse output. 500F.</t>
  </si>
  <si>
    <t>F-2603-313-1100</t>
  </si>
  <si>
    <t>In-line vortex flow meter w/ 3" Class 300 flange, integral t-mitter, temp. &amp; pres. comp., 300 psia. 24 VDC power w/ 4-20mA, scaled pulse, alarm contact &amp; MOD. 500F.</t>
  </si>
  <si>
    <t>F-2603-313-1200</t>
  </si>
  <si>
    <t>In-line vortex flow meter w/ 3" Class 300 flange, integral t-mitter, temp. &amp; pres. comp., 300 psia. 24 VDC power w/ (1) 4-20mA, (1) scaled pulse, (1) alarm &amp; BAC. 500F.</t>
  </si>
  <si>
    <t>F-2603-313-2200</t>
  </si>
  <si>
    <t>F-2603-314-0000</t>
  </si>
  <si>
    <t>In-line vortex flow meter w/ 3" Class 300 flange, integral t-mitter, temp. &amp; pres. comp., 500 psia. Loop powered 4-20mA &amp; scaled pulse output. 500F.</t>
  </si>
  <si>
    <t>F-2603-320-2200</t>
  </si>
  <si>
    <t>F-2603-322-1400</t>
  </si>
  <si>
    <t>In-line vortex flow meter w/ 3" Class 300 flange, remote t-mitter w/ 50' of cable, temp. &amp; pres. comp., 100 psia. 24 VDC power w/ (3) 4-20mA, (1) scaled pulse, (3) alarm &amp; BAC. 500F.</t>
  </si>
  <si>
    <t>F-2604-110-1400</t>
  </si>
  <si>
    <t>In-line vortex flow meter w/ 4" Class 150 flange, integral t-mitter, and temp. comp. 24 VDC power w/ (3) 4-20mA, (1) scaled pulse, (3) alarm &amp; BAC. 500F.</t>
  </si>
  <si>
    <t>F-2604-110-1402</t>
  </si>
  <si>
    <t>In-line vortex flow meter w/ 4" Class 150 flange, integral t-mitter, and temp. comp. 24 VDC power w/ (3) 4-20mA, (1) scaled pulse, (3) alarm &amp; BAC. 500F. Net energy output.</t>
  </si>
  <si>
    <t>F-2604-111-1100</t>
  </si>
  <si>
    <t>In-line vortex flow meter w/ 4" Class 150 flange, integral t-mitter, temp. &amp; pres. comp., 30 psia. 24 VDC power w/ 4-20mA, scaled pulse, alarm contact &amp; MOD. 500F.</t>
  </si>
  <si>
    <t>F-2604-111-1200</t>
  </si>
  <si>
    <t>In-line vortex flow meter w/ 4" Class 150 flange, integral t-mitter, temp. &amp; pres. comp., 30 psia. 24 VDC power w/ (1) 4-20mA, (1) scaled pulse, (1) alarm &amp; BAC. 500F.</t>
  </si>
  <si>
    <t>F-2604-111-1201</t>
  </si>
  <si>
    <t>In-line vortex flow meter w/ 4" Class 150 flange, integral t-mitter, temp. &amp; pres. comp., 30 psia. 24 VDC power w/ (1) 4-20mA, (1) scaled pulse, (1) alarm &amp; BAC. 500F. Gross energy output.</t>
  </si>
  <si>
    <t>F-2604-112-1200</t>
  </si>
  <si>
    <t>In-line vortex flow meter w/ 4" Class 150 flange, integral t-mitter, temp. &amp; pres. comp., 100 psia. 24 VDC power w/ (1) 4-20mA, (1) scaled pulse, (1) alarm &amp; BAC. 500F.</t>
  </si>
  <si>
    <t>F-2604-113-1201</t>
  </si>
  <si>
    <t>In-line vortex flow meter w/ 4" Class 150 flange, integral t-mitter, temp. &amp; pres. comp., 300 psia. 24 VDC power w/ (1) 4-20mA, (1) scaled pulse, (1) alarm &amp; BAC. 500F. Gross energy output.</t>
  </si>
  <si>
    <t>F-2604-113-1401</t>
  </si>
  <si>
    <t>In-line vortex flow meter w/ 4" Class 150 flange, integral t-mitter, temp. &amp; pres. comp., 300 psia. 24 VDC power w/ (3) 4-20mA, (1) scaled pulse, (3) alarm &amp; BAC. 500F. Gross energy output.</t>
  </si>
  <si>
    <t>F-2604-120-1201</t>
  </si>
  <si>
    <t>In-line vortex flow meter w/ 4" Class 150 flange, remote t-mitter w/ 50' of cable, and temp. comp. 24 VDC power w/ (1) 4-20mA, (1) scaled pulse, (1) alarm &amp; BAC. 500F. Gross energy output.</t>
  </si>
  <si>
    <t>F-2604-120-2401</t>
  </si>
  <si>
    <t>F-2604-121-1201</t>
  </si>
  <si>
    <t>In-line vortex flow meter w/ 4" Class 150 flange, remote t-mitter w/ 50' of cable, temp. &amp; pres. comp., 30 psia. 24 VDC power w/ (1) 4-20mA, (1) scaled pulse, (1) alarm &amp; BAC. 500F. Gross energy output.</t>
  </si>
  <si>
    <t>F-2604-123-2200</t>
  </si>
  <si>
    <t>F-2604-132-1400</t>
  </si>
  <si>
    <t>In-line vortex flow meter w/ 4" Class 150 flange, remote t-mitter w/ 100' of cable, temp. &amp; pres. comp., 100 psia. 24 VDC power w/ (3) 4-20mA, (1) scaled pulse, (3) alarm &amp; BAC. 500F.</t>
  </si>
  <si>
    <t>F-2604-313-1100</t>
  </si>
  <si>
    <t>In-line vortex flow meter w/ 4" Class 300 flange, integral t-mitter, temp. &amp; pres. comp., 300 psia. 24 VDC power w/ 4-20mA, scaled pulse, alarm contact &amp; MOD. 500F.</t>
  </si>
  <si>
    <t>F-2605-113-2200</t>
  </si>
  <si>
    <t>F-2605-120-1100</t>
  </si>
  <si>
    <t>In-line vortex flow meter w/ 0.5" Class 150 flange, remote t-mitter w/ 50' of cable, and temp. comp. 24 VDC power w/ 4-20mA, scaled pulse, alarm contact &amp; MOD. 500F.</t>
  </si>
  <si>
    <t>F-2606-110-0002</t>
  </si>
  <si>
    <t>In-line vortex flow meter w/ 6" Class 150 flange, integral t-mitter, and temp. comp. Loop powered 4-20mA &amp; scaled pulse output. 500F. Net energy output.</t>
  </si>
  <si>
    <t>F-2606-110-2000</t>
  </si>
  <si>
    <t>F-2606-111-1200</t>
  </si>
  <si>
    <t>In-line vortex flow meter w/ 6" Class 150 flange, integral t-mitter, temp. &amp; pres. comp., 30 psia. 24 VDC power w/ (1) 4-20mA, (1) scaled pulse, (1) alarm &amp; BAC. 500F.</t>
  </si>
  <si>
    <t>F-2606-112-1200</t>
  </si>
  <si>
    <t>In-line vortex flow meter w/ 6" Class 150 flange, integral t-mitter, temp. &amp; pres. comp., 100 psia. 24 VDC power w/ (1) 4-20mA, (1) scaled pulse, (1) alarm &amp; BAC. 500F.</t>
  </si>
  <si>
    <t>F-2606-120-1100</t>
  </si>
  <si>
    <t>In-line vortex flow meter w/ 6" Class 150 flange, remote t-mitter w/ 50' of cable, and temp. comp. 24 VDC power w/ 4-20mA, scaled pulse, alarm contact &amp; MOD. 500F.</t>
  </si>
  <si>
    <t>F-2606-121-1201</t>
  </si>
  <si>
    <t>In-line vortex flow meter w/ 6" Class 150 flange, remote t-mitter w/ 50' of cable, temp. &amp; pres. comp., 30 psia. 24 VDC power w/ (1) 4-20mA, (1) scaled pulse, (1) alarm &amp; BAC. 500F. Gross energy output.</t>
  </si>
  <si>
    <t>F-2606-123-1100</t>
  </si>
  <si>
    <t>In-line vortex flow meter w/ 6" Class 150 flange, remote t-mitter w/ 50' of cable, temp. &amp; pres. comp., 300 psia. 24 VDC power w/ 4-20mA, scaled pulse, alarm contact &amp; MOD. 500F.</t>
  </si>
  <si>
    <t>F-2606-123-1200</t>
  </si>
  <si>
    <t>In-line vortex flow meter w/ 6" Class 150 flange, remote t-mitter w/ 50' of cable, temp. &amp; pres. comp., 300 psia. 24 VDC power w/ (1) 4-20mA, (1) scaled pulse, (1) alarm &amp; BAC. 500F.</t>
  </si>
  <si>
    <t>F-2606-130-1201</t>
  </si>
  <si>
    <t>In-line vortex flow meter w/ 6" Class 150 flange, remote t-mitter w/ 100' of cable, and temp. comp. 24 VDC power w/ (1) 4-20mA, (1) scaled pulse, (1) alarm &amp; BAC. 500F. Gross energy output.</t>
  </si>
  <si>
    <t>F-2606-310-1202</t>
  </si>
  <si>
    <t>In-line vortex flow meter w/ 6" Class 300 flange, integral t-mitter, and temp. comp. 24 VDC power w/ (1) 4-20mA, (1) scaled pulse, (1) alarm &amp; BAC. 500F. Net energy output.</t>
  </si>
  <si>
    <t>F-2606-320-0002</t>
  </si>
  <si>
    <t>In-line vortex flow meter w/ 6" Class 300 flange, remote t-mitter w/ 50' of cable, and temp. comp. Loop powered 4-20mA &amp; scaled pulse output. 500F. Net energy output.</t>
  </si>
  <si>
    <t>F-2606-323-1101</t>
  </si>
  <si>
    <t>In-line vortex flow meter w/ 6" Class 300 flange, remote t-mitter w/ 50' of cable, temp. &amp; pres. comp., 300 psia. 24 VDC power w/ 4-20mA, scaled pulse, alarm contact &amp; MOD. 500F. Gross energy output.</t>
  </si>
  <si>
    <t>F-2608-120-2201</t>
  </si>
  <si>
    <t>F-2608-120-2401</t>
  </si>
  <si>
    <t>F-2615-110-1300</t>
  </si>
  <si>
    <t>In-line vortex flow meter w/ 1.5" Class 150 flange, integral t-mitter, and temp. comp. 24 VDC power w/ (3) 4-20mA, (1) scaled pulse, (3) alarm &amp; MOD. 500F.</t>
  </si>
  <si>
    <t>F-2615-111-1400</t>
  </si>
  <si>
    <t>In-line vortex flow meter w/ 1.5" Class 150 flange, integral t-mitter, temp. &amp; pres. comp., 30 psia. 24 VDC power w/ (3) 4-20mA, (1) scaled pulse, (3) alarm &amp; BAC. 500F.</t>
  </si>
  <si>
    <t>F-2615-112-0000</t>
  </si>
  <si>
    <t>In-line vortex flow meter w/ 1.5" Class 150 flange, integral t-mitter, temp. &amp; pres. comp., 100 psia. Loop powered 4-20mA &amp; scaled pulse output. 500F.</t>
  </si>
  <si>
    <t>F-2615-120-1100</t>
  </si>
  <si>
    <t>In-line vortex flow meter w/ 1.5" Class 150 flange, remote t-mitter w/ 50' of cable, and temp. comp. 24 VDC power w/ 4-20mA, scaled pulse, alarm contact &amp; MOD. 500F.</t>
  </si>
  <si>
    <t>F-2615-122-0002</t>
  </si>
  <si>
    <t>In-line vortex flow meter w/ 1.5" Class 150 flange, remote t-mitter w/ 50' of cable, temp. &amp; pres. comp., 100 psia. Loop powered 4-20mA &amp; scaled pulse output. 500F. Net energy output.</t>
  </si>
  <si>
    <t>F-2615-123-1200</t>
  </si>
  <si>
    <t>In-line vortex flow meter w/ 1.5" Class 150 flange, remote t-mitter w/ 50' of cable, temp. &amp; pres. comp., 300 psia. 24 VDC power w/ (1) 4-20mA, (1) scaled pulse, (1) alarm &amp; BAC. 500F.</t>
  </si>
  <si>
    <t xml:space="preserve">F-2615-310-1300 </t>
  </si>
  <si>
    <t>In-line vortex flow meter w/ 1.5" Class 300 flange, integral t-mitter, and temp. comp. 24 VDC power w/ (3) 4-20mA, (1) scaled pulse, (3) alarm &amp; MOD. 500F.</t>
  </si>
  <si>
    <t>F-2615-312-1401</t>
  </si>
  <si>
    <t>In-line vortex flow meter w/ 1.5" Class 300 flange, integral t-mitter, temp. &amp; pres. comp., 100 psia. 24 VDC power w/ (3) 4-20mA, (1) scaled pulse, (3) alarm &amp; BAC. 500F. Gross energy output.</t>
  </si>
  <si>
    <t>F-2615-313-1100</t>
  </si>
  <si>
    <t>In-line vortex flow meter w/ 1.5" Class 300 flange, integral t-mitter, temp. &amp; pres. comp., 300 psia. 24 VDC power w/ 4-20mA, scaled pulse, alarm contact &amp; MOD. 500F.</t>
  </si>
  <si>
    <t>F-2615-313-1101</t>
  </si>
  <si>
    <t>In-line vortex flow meter w/ 1.5" Class 300 flange, integral t-mitter, temp. &amp; pres. comp., 300 psia. 24 VDC power w/ 4-20mA, scaled pulse, alarm contact &amp; MOD. 500F. Gross energy output.</t>
  </si>
  <si>
    <t>F-2615-313-2200</t>
  </si>
  <si>
    <t>F-2615-319-0000</t>
  </si>
  <si>
    <t>In-line vortex flow meter w/ 1.5" Class 300 flange, integral t-mitter, &amp; no comp., volumetric flow only. Loop powered 4-20mA &amp; scaled pulse output. 500F.</t>
  </si>
  <si>
    <t>F-2615-320-2200</t>
  </si>
  <si>
    <t>F-2615-323-1400</t>
  </si>
  <si>
    <t>In-line vortex flow meter w/ 1.5" Class 300 flange, remote t-mitter w/ 50' of cable, temp. &amp; pres. comp., 300 psia. 24 VDC power w/ (3) 4-20mA, (1) scaled pulse, (3) alarm &amp; BAC. 500F.</t>
  </si>
  <si>
    <t>F-2634-110-1401</t>
  </si>
  <si>
    <t>In-line vortex flow meter w/ 0.75" Class 150 flange, integral t-mitter, and temp. comp. 24 VDC power w/ (3) 4-20mA, (1) scaled pulse, (3) alarm &amp; BAC. 500F. Gross energy output.</t>
  </si>
  <si>
    <t>F-2634-113-2200</t>
  </si>
  <si>
    <t>F-2634-120-1100</t>
  </si>
  <si>
    <t>In-line vortex flow meter w/ 0.75" Class 150 flange, remote t-mitter w/ 50' of cable, and temp. comp. 24 VDC power w/ 4-20mA, scaled pulse, alarm contact &amp; MOD. 500F.</t>
  </si>
  <si>
    <t>F-2634-120-1201</t>
  </si>
  <si>
    <t>In-line vortex flow meter w/ 0.75" Class 150 flange, remote t-mitter w/ 50' of cable, and temp. comp. 24 VDC power w/ (1) 4-20mA, (1) scaled pulse, (1) alarm &amp; BAC. 500F. Gross energy output.</t>
  </si>
  <si>
    <t>F-2634-120-2200</t>
  </si>
  <si>
    <t>F-2634-313-2200</t>
  </si>
  <si>
    <t>F-2700-410-1202</t>
  </si>
  <si>
    <t>Insertion vortex flow meter w/ 2" Class 150 flange &amp; retractor, integral t-mitter, and temp. comp. 24 VDC power w/ (1) 4-20mA, (1) scaled pulse, (1) alarm &amp; BAC. 500F. Net energy output.</t>
  </si>
  <si>
    <t>F-2700-410-1402</t>
  </si>
  <si>
    <t>Insertion vortex flow meter w/ 2" Class 150 flange &amp; retractor, integral t-mitter, and temp. comp. 24 VDC power w/ (3) 4-20mA, (1) scaled pulse, (3) alarm &amp; BAC. 500F. Net energy output.</t>
  </si>
  <si>
    <t>F-2700-412-1100</t>
  </si>
  <si>
    <t>Insertion vortex flow meter w/ 2" Class 150 flange &amp; retractor, integral t-mitter, temp. &amp; pres. comp., 100 psia. 24 VDC power w/ 4-20mA, scaled pulse, alarm contact &amp; MOD. 500F.</t>
  </si>
  <si>
    <t>F-2700-419-0000</t>
  </si>
  <si>
    <t>Insertion vortex flow meter w/ 2" Class 150 flange &amp; retractor, integral t-mitter, &amp; no comp., volumetric flow only. Loop powered 4-20mA &amp; scaled pulse output. 500F.</t>
  </si>
  <si>
    <t>F-2700-420-1200</t>
  </si>
  <si>
    <t>Insertion vortex flow meter w/ 2" Class 150 flange &amp; retractor, remote t-mitter w/ 50' of cable, and temp. comp. 24 VDC power w/ (1) 4-20mA, (1) scaled pulse, (1) alarm &amp; BAC. 500F.</t>
  </si>
  <si>
    <t>F-2700-420-1201</t>
  </si>
  <si>
    <t>Insertion vortex flow meter w/ 2" Class 150 flange &amp; retractor, remote t-mitter w/ 50' of cable, and temp. comp. 24 VDC power w/ (1) 4-20mA, (1) scaled pulse, (1) alarm &amp; BAC. 500F. Gross energy output.</t>
  </si>
  <si>
    <t>F-2700-420-1202</t>
  </si>
  <si>
    <t>Insertion vortex flow meter w/ 2" Class 150 flange &amp; retractor, remote t-mitter w/ 50' of cable, and temp. comp. 24 VDC power w/ (1) 4-20mA, (1) scaled pulse, (1) alarm &amp; BAC. 500F. Net energy output.</t>
  </si>
  <si>
    <t>F-2700-421-0001</t>
  </si>
  <si>
    <t>Insertion vortex flow meter w/ 2" Class 150 flange &amp; retractor, remote t-mitter w/ 50' of cable, temp. &amp; pres. comp., 30 psia. Loop powered 4-20mA &amp; scaled pulse output. 500F. Gross energy output.</t>
  </si>
  <si>
    <t>F-2700-422-1200</t>
  </si>
  <si>
    <t>Insertion vortex flow meter w/ 2" Class 150 flange &amp; retractor, remote t-mitter w/ 50' of cable, temp. &amp; pres. comp., 100 psia. 24 VDC power w/ (1) 4-20mA, (1) scaled pulse, (1) alarm &amp; BAC. 500F.</t>
  </si>
  <si>
    <t>F-2700-422-2201</t>
  </si>
  <si>
    <t>F-2700-423-1200</t>
  </si>
  <si>
    <t>Insertion vortex flow meter w/ 2" Class 150 flange &amp; retractor, remote t-mitter w/ 50' of cable, temp. &amp; pres. comp., 300 psia. 24 VDC power w/ (1) 4-20mA, (1) scaled pulse, (1) alarm &amp; BAC. 500F.</t>
  </si>
  <si>
    <t>F-2700-423-1201</t>
  </si>
  <si>
    <t>Insertion vortex flow meter w/ 2" Class 150 flange &amp; retractor, remote t-mitter w/ 50' of cable, temp. &amp; pres. comp., 300 psia. 24 VDC power w/ (1) 4-20mA, (1) scaled pulse, (1) alarm &amp; BAC. 500F. Gross energy output.</t>
  </si>
  <si>
    <t>F-2700-430-0000</t>
  </si>
  <si>
    <t>Insertion vortex flow meter w/ 2" Class 150 flange &amp; retractor, remote t-mitter w/ 100' of cable, and temp. comp. Loop powered 4-20mA &amp; scaled pulse output. 500F.</t>
  </si>
  <si>
    <t>F-2700-510-2100</t>
  </si>
  <si>
    <t>F-2700-520-0000</t>
  </si>
  <si>
    <t>Insertion vortex flow meter w/ 2" Class 300 flange &amp; retractor, remote t-mitter w/ 50' of cable, and temp. comp. Loop powered 4-20mA &amp; scaled pulse output. 500F.</t>
  </si>
  <si>
    <t>F-2700-520-1100</t>
  </si>
  <si>
    <t>Insertion vortex flow meter w/ 2" Class 300 flange &amp; retractor, remote t-mitter w/ 50' of cable, and temp. comp. 24 VDC power w/ 4-20mA, scaled pulse, alarm contact &amp; MOD. 500F.</t>
  </si>
  <si>
    <t>F-2700-522-1200</t>
  </si>
  <si>
    <t>Insertion vortex flow meter w/ 2" Class 300 flange &amp; retractor, remote t-mitter w/ 50' of cable, temp. &amp; pres. comp., 100 psia. 24 VDC power w/ (1) 4-20mA, (1) scaled pulse, (1) alarm &amp; BAC. 500F.</t>
  </si>
  <si>
    <t>F-2700-533-1400</t>
  </si>
  <si>
    <t>Insertion vortex flow meter w/ 2" Class 300 flange &amp; retractor, remote t-mitter w/ 100' of cable, temp. &amp; pres. comp., 300 psia. 24 VDC power w/ (3) 4-20mA, (1) scaled pulse, (3) alarm &amp; BAC. 500F.</t>
  </si>
  <si>
    <t>SYS-10-1100-01S2</t>
  </si>
  <si>
    <t>BTU meter with NEMA 13 enclosure, 24 VAC power supply, and matched pair of RTD temperature sensors, 32-302F.</t>
  </si>
  <si>
    <t>SYS-10-1101-01S2</t>
  </si>
  <si>
    <t>BTU meter with NEMA 13 enclosure, 24 VAC power supply, single isolated analog output, and matched pair of RTD temperature sensors, 32-302F.</t>
  </si>
  <si>
    <t>SYS-10-1101-01S6</t>
  </si>
  <si>
    <t>BTU meter with NEMA 13 enclosure, 24 VAC power supply, single isolated analog output, and matched pair of RTD temperature sensors, 4-104F.</t>
  </si>
  <si>
    <t>SYS-10-1102-01S2</t>
  </si>
  <si>
    <t>BTU meter with NEMA 13 enclosure, 24 VAC power supply, four isolated analog outputs, and matched pair of RTD temperature sensors, 32-302F.</t>
  </si>
  <si>
    <t>SYS-10-1111-01S2</t>
  </si>
  <si>
    <t>BTU meter with NEMA 13 enclosure, 24 VAC power supply, BAC MS/TP, single isolated analog output, and matched pair of RTD temperature sensors, 32-302F.</t>
  </si>
  <si>
    <t>SYS-10-1111-01S6</t>
  </si>
  <si>
    <t>BTU meter with NEMA 13 enclosure, 24 VAC power supply, BAC MS/TP, single isolated analog output, and matched pair of RTD temperature sensors, 4-104F.</t>
  </si>
  <si>
    <t>SYS-10-1111-11O1</t>
  </si>
  <si>
    <t>BTU meter with NEMA 13 enclosure, 24 VAC power supply, BAC MS/TP, single isolated analog output, aux. pulse input and matched pair of current (mA) based temperature sensors, CHW range.</t>
  </si>
  <si>
    <t>SYS-10-1111-11O2</t>
  </si>
  <si>
    <t>BTU meter with NEMA 13 enclosure, 24 VAC power supply, BAC MS/TP, single isolated analog output, aux. pulse input and matched pair of current (mA) based temperature sensors, HW range.</t>
  </si>
  <si>
    <t>SYS-10-1112-01S2</t>
  </si>
  <si>
    <t>BTU meter with NEMA 13 enclosure, 24 VAC power supply, BAC MS/TP, four isolated analog outputs, and matched pair of RTD temperature sensors, 32-302F.</t>
  </si>
  <si>
    <t>SYS-10-1112-01S4</t>
  </si>
  <si>
    <t>BTU meter with NEMA 13 enclosure, 24 VAC power supply, BAC MS/TP, four isolated analog outputs, and matched pair of RTD temperature sensors, 80-400F.</t>
  </si>
  <si>
    <t>SYS-10-1112-01S6</t>
  </si>
  <si>
    <t>BTU meter with NEMA 13 enclosure, 24 VAC power supply, BAC MS/TP, four isolated analog outputs, and matched pair of RTD temperature sensors, 4-104F.</t>
  </si>
  <si>
    <t>SYS-10-1112-11O2</t>
  </si>
  <si>
    <t>BTU meter with NEMA 13 enclosure, 24 VAC power supply, BAC MS/TP, four isolated analog outputs, aux. pulse input and matched pair of current (mA) based temperature sensors, HW range.</t>
  </si>
  <si>
    <t>SYS-10-1130-01S2</t>
  </si>
  <si>
    <t>BTU meter with NEMA 13 enclosure, 24 VAC power supply, BAC IP, and matched pair of RTD temperature sensors, 32-302F.</t>
  </si>
  <si>
    <t>SYS-10-1130-01S6</t>
  </si>
  <si>
    <t>BTU meter with NEMA 13 enclosure, 24 VAC power supply, BAC IP, and matched pair of RTD temperature sensors, 4-104F.</t>
  </si>
  <si>
    <t>SYS-10-1130-11O1</t>
  </si>
  <si>
    <t>BTU meter with NEMA 13 enclosure, 24 VAC power supply, BAC IP, aux. pulse input and matched pair of current (mA) based temperature sensors, CHW range.</t>
  </si>
  <si>
    <t>SYS-10-1131-01S2</t>
  </si>
  <si>
    <t>BTU meter with NEMA 13 enclosure, 24 VAC power supply, BAC IP, single isolated analog output, and matched pair of RTD temperature sensors, 32-302F.</t>
  </si>
  <si>
    <t>SYS-10-1131-01S6</t>
  </si>
  <si>
    <t>BTU meter with NEMA 13 enclosure, 24 VAC power supply, BAC IP, single isolated analog output, and matched pair of RTD temperature sensors, 4-104F.</t>
  </si>
  <si>
    <t>SYS-10-1142-01O2</t>
  </si>
  <si>
    <t>BTU meter with NEMA 13 enclosure, 24 VAC power supply, MOD TCP/IP, four isolated analog outputs, and matched pair of current (mA) based temperature sensors, HW range.</t>
  </si>
  <si>
    <t>SYS-10-1150-11O1</t>
  </si>
  <si>
    <t>BTU meter with NEMA 13 enclosure, 24 VAC power supply, DUAL NET, aux. pulse input and matched pair of current (mA) based temperature sensors, CHW range.</t>
  </si>
  <si>
    <t>SYS-10-1151-01O1</t>
  </si>
  <si>
    <t>BTU meter with NEMA 13 enclosure, 24 VAC power supply, DUAL NET, single isolated analog output, and matched pair of current (mA) based temperature sensors, CHW range.</t>
  </si>
  <si>
    <t>SYS-10-1151-01O2</t>
  </si>
  <si>
    <t>BTU meter with NEMA 13 enclosure, 24 VAC power supply, DUAL NET, single isolated analog output, and matched pair of current (mA) based temperature sensors, HW range.</t>
  </si>
  <si>
    <t>SYS-10-1151-11O1</t>
  </si>
  <si>
    <t>BTU meter with NEMA 13 enclosure, 24 VAC power supply, DUAL NET, single isolated analog output, aux. pulse input and matched pair of current (mA) based temperature sensors, CHW range.</t>
  </si>
  <si>
    <t>SYS-10-1170-01S1</t>
  </si>
  <si>
    <t>BTU meter with NEMA 13 enclosure, 24 VAC power supply, P1, and matched pair of RTD temperature sensors, 122-302F.</t>
  </si>
  <si>
    <t>SYS-10-1170-01S2</t>
  </si>
  <si>
    <t>BTU meter with NEMA 13 enclosure, 24 VAC power supply, P1, and matched pair of RTD temperature sensors, 32-302F.</t>
  </si>
  <si>
    <t>SYS-10-1170-11O1</t>
  </si>
  <si>
    <t>BTU meter with NEMA 13 enclosure, 24 VAC power supply, P1, aux. pulse input and matched pair of current (mA) based temperature sensors, CHW range.</t>
  </si>
  <si>
    <t>SYS-10-1171-01O2</t>
  </si>
  <si>
    <t>BTU meter with NEMA 13 enclosure, 24 VAC power supply, P1, single isolated analog output, and matched pair of current (mA) based temperature sensors, HW range.</t>
  </si>
  <si>
    <t>SYS-10-1180-01S4</t>
  </si>
  <si>
    <t>BTU meter with NEMA 13 enclosure, 24 VAC power supply, LON, and matched pair of RTD temperature sensors, 80-400F.</t>
  </si>
  <si>
    <t>SYS-10-1180-11O1</t>
  </si>
  <si>
    <t>BTU meter with NEMA 13 enclosure, 24 VAC power supply, LON, aux. pulse input and matched pair of current (mA) based temperature sensors, CHW range.</t>
  </si>
  <si>
    <t>SYS-10-1181-01O2</t>
  </si>
  <si>
    <t>BTU meter with NEMA 13 enclosure, 24 VAC power supply, LON, single isolated analog output, and matched pair of current (mA) based temperature sensors, HW range.</t>
  </si>
  <si>
    <t>SYS-10-1181-01S2</t>
  </si>
  <si>
    <t>BTU meter with NEMA 13 enclosure, 24 VAC power supply, LON, single isolated analog output, and matched pair of RTD temperature sensors, 32-302F.</t>
  </si>
  <si>
    <t>SYS-10-1210-01S1</t>
  </si>
  <si>
    <t>BTU meter with NEMA 13 enclosure, 120 VAC power supply, BAC MS/TP, and matched pair of RTD temperature sensors, 122-302F.</t>
  </si>
  <si>
    <t>SYS-10-1210-01S2</t>
  </si>
  <si>
    <t>BTU meter with NEMA 13 enclosure, 120 VAC power supply, BAC MS/TP, and matched pair of RTD temperature sensors, 32-302F.</t>
  </si>
  <si>
    <t>SYS-10-1210-01S6</t>
  </si>
  <si>
    <t>BTU meter with NEMA 13 enclosure, 120 VAC power supply, BAC MS/TP, and matched pair of RTD temperature sensors, 4-104F.</t>
  </si>
  <si>
    <t>SYS-10-1211-01S2</t>
  </si>
  <si>
    <t>BTU meter with NEMA 13 enclosure, 120 VAC power supply, BAC MS/TP, single isolated analog output, and matched pair of RTD temperature sensors, 32-302F.</t>
  </si>
  <si>
    <t>SYS-10-1211-01S6</t>
  </si>
  <si>
    <t>BTU meter with NEMA 13 enclosure, 120 VAC power supply, BAC MS/TP, single isolated analog output, and matched pair of RTD temperature sensors, 4-104F.</t>
  </si>
  <si>
    <t>SYS-10-1221-01O2</t>
  </si>
  <si>
    <t>BTU meter with NEMA 13 enclosure, 120 VAC power supply, MOD RTU, single isolated analog output, and matched pair of current (mA) based temperature sensors, HW range.</t>
  </si>
  <si>
    <t>SYS-10-1230-01S2</t>
  </si>
  <si>
    <t>BTU meter with NEMA 13 enclosure, 120 VAC power supply, BAC IP, and matched pair of RTD temperature sensors, 32-302F.</t>
  </si>
  <si>
    <t>SYS-10-1231-01O2</t>
  </si>
  <si>
    <t>BTU meter with NEMA 13 enclosure, 120 VAC power supply, BAC IP, single isolated analog output, and matched pair of current (mA) based temperature sensors, HW range.</t>
  </si>
  <si>
    <t>SYS-10-1240-11O1</t>
  </si>
  <si>
    <t>BTU meter with NEMA 13 enclosure, 120 VAC power supply, MOD TCP/IP, aux. pulse input and matched pair of current (mA) based temperature sensors, CHW range.</t>
  </si>
  <si>
    <t>SYS-10-1241-01O1</t>
  </si>
  <si>
    <t>BTU meter with NEMA 13 enclosure, 120 VAC power supply, MOD TCP/IP, single isolated analog output, and matched pair of current (mA) based temperature sensors, CHW range.</t>
  </si>
  <si>
    <t>SYS-10-1242-01O2</t>
  </si>
  <si>
    <t>BTU meter with NEMA 13 enclosure, 120 VAC power supply, MOD TCP/IP, four isolated analog outputs, and matched pair of current (mA) based temperature sensors, HW range.</t>
  </si>
  <si>
    <t>SYS-10-1262-01O1</t>
  </si>
  <si>
    <t>BTU meter with NEMA 13 enclosure, 120 VAC power supply, N2, four isolated analog outputs, and matched pair of current (mA) based temperature sensors, CHW range.</t>
  </si>
  <si>
    <t>SYS-10-1270-11O1</t>
  </si>
  <si>
    <t>BTU meter with NEMA 13 enclosure, 120 VAC power supply, P1, aux. pulse input and matched pair of current (mA) based temperature sensors, CHW range.</t>
  </si>
  <si>
    <t>SYS-10-1280-01O2</t>
  </si>
  <si>
    <t>BTU meter with NEMA 13 enclosure, 120 VAC power supply, LON, and matched pair of current (mA) based temperature sensors, HW range.</t>
  </si>
  <si>
    <t>SYS-10-1300-01O1</t>
  </si>
  <si>
    <t>BTU meter with NEMA 13 enclosure, 240 VAC power supply, and matched pair of current (mA) based temperature sensors, CHW range.</t>
  </si>
  <si>
    <t>SYS-10-1301-01O1</t>
  </si>
  <si>
    <t>BTU meter with NEMA 13 enclosure, 240 VAC power supply, single isolated analog output, and matched pair of current (mA) based temperature sensors, CHW range.</t>
  </si>
  <si>
    <t>SYS-10-1301-01S2</t>
  </si>
  <si>
    <t>BTU meter with NEMA 13 enclosure, 240 VAC power supply, single isolated analog output, and matched pair of RTD temperature sensors, 32-302F.</t>
  </si>
  <si>
    <t>SYS-10-1310-01S2</t>
  </si>
  <si>
    <t>BTU meter with NEMA 13 enclosure, 240 VAC power supply, BAC MS/TP, and matched pair of RTD temperature sensors, 32-302F.</t>
  </si>
  <si>
    <t>SYS-10-1331-01O1</t>
  </si>
  <si>
    <t>BTU meter with NEMA 13 enclosure, 240 VAC power supply, BAC IP, single isolated analog output, and matched pair of current (mA) based temperature sensors, CHW range.</t>
  </si>
  <si>
    <t>SYS-10-1331-11O1</t>
  </si>
  <si>
    <t>BTU meter with NEMA 13 enclosure, 240 VAC power supply, BAC IP, single isolated analog output, aux. pulse input and matched pair of current (mA) based temperature sensors, CHW range.</t>
  </si>
  <si>
    <t>SYS-10-1360-01O1</t>
  </si>
  <si>
    <t>BTU meter with NEMA 13 enclosure, 240 VAC power supply, N2, and matched pair of current (mA) based temperature sensors, CHW range.</t>
  </si>
  <si>
    <t>SYS-10-1380-01O1</t>
  </si>
  <si>
    <t>BTU meter with NEMA 13 enclosure, 240 VAC power supply, LON, and matched pair of current (mA) based temperature sensors, CHW range.</t>
  </si>
  <si>
    <t>SYS-10-2100-01O2</t>
  </si>
  <si>
    <t>BTU meter with NEMA 4 enclosure, 24 VAC power supply, and matched pair of current (mA) based temperature sensors, HW range.</t>
  </si>
  <si>
    <t>SYS-10-2101-01O1</t>
  </si>
  <si>
    <t>BTU meter with NEMA 4 enclosure, 24 VAC power supply, single isolated analog output, and matched pair of current (mA) based temperature sensors, CHW range.</t>
  </si>
  <si>
    <t>SYS-10-2102-01O2</t>
  </si>
  <si>
    <t>BTU meter with NEMA 4 enclosure, 24 VAC power supply, four isolated analog outputs, and matched pair of current (mA) based temperature sensors, HW range.</t>
  </si>
  <si>
    <t>SYS-10-2111-01O2</t>
  </si>
  <si>
    <t>BTU meter with NEMA 4 enclosure, 24 VAC power supply, BAC MS/TP, single isolated analog output, and matched pair of current (mA) based temperature sensors, HW range.</t>
  </si>
  <si>
    <t>SYS-10-2111-01S2</t>
  </si>
  <si>
    <t>BTU meter with NEMA 4 enclosure, 24 VAC power supply, BAC MS/TP, single isolated analog output, and matched pair of RTD temperature sensors, 32-302F.</t>
  </si>
  <si>
    <t>SYS-10-2111-11O1</t>
  </si>
  <si>
    <t>BTU meter with NEMA 4 enclosure, 24 VAC power supply, BAC MS/TP, single isolated analog output, aux. pulse input and matched pair of current (mA) based temperature sensors, CHW range.</t>
  </si>
  <si>
    <t>SYS-10-2111-11O2</t>
  </si>
  <si>
    <t>BTU meter with NEMA 4 enclosure, 24 VAC power supply, BAC MS/TP, single isolated analog output, aux. pulse input and matched pair of current (mA) based temperature sensors, HW range.</t>
  </si>
  <si>
    <t>SYS-10-2112-01S2</t>
  </si>
  <si>
    <t>BTU meter with NEMA 4 enclosure, 24 VAC power supply, BAC MS/TP, four isolated analog outputs, and matched pair of RTD temperature sensors, 32-302F.</t>
  </si>
  <si>
    <t>SYS-10-2112-01S6</t>
  </si>
  <si>
    <t>BTU meter with NEMA 4 enclosure, 24 VAC power supply, BAC MS/TP, four isolated analog outputs, and matched pair of RTD temperature sensors, 4-104F.</t>
  </si>
  <si>
    <t>SYS-10-2120-01O1</t>
  </si>
  <si>
    <t>BTU meter with NEMA 4 enclosure, 24 VAC power supply, MOD RTU, and matched pair of current (mA) based temperature sensors, CHW range.</t>
  </si>
  <si>
    <t>SYS-10-2121-01S2</t>
  </si>
  <si>
    <t>BTU meter with NEMA 4 enclosure, 24 VAC power supply, MOD RTU, single isolated analog output, and matched pair of RTD temperature sensors, 32-302F.</t>
  </si>
  <si>
    <t>SYS-10-2131-01O1</t>
  </si>
  <si>
    <t>BTU meter with NEMA 4 enclosure, 24 VAC power supply, BAC IP, single isolated analog output, and matched pair of current (mA) based temperature sensors, CHW range.</t>
  </si>
  <si>
    <t>SYS-10-2132-01O1</t>
  </si>
  <si>
    <t>BTU meter with NEMA 4 enclosure, 24 VAC power supply, BAC IP, four isolated analog outputs, and matched pair of current (mA) based temperature sensors, CHW range.</t>
  </si>
  <si>
    <t>SYS-10-2150-01O1</t>
  </si>
  <si>
    <t>BTU meter with NEMA 4 enclosure, 24 VAC power supply, DUAL NET, and matched pair of current (mA) based temperature sensors, CHW range.</t>
  </si>
  <si>
    <t>SYS-10-2150-01O2</t>
  </si>
  <si>
    <t>BTU meter with NEMA 4 enclosure, 24 VAC power supply, DUAL NET, and matched pair of current (mA) based temperature sensors, HW range.</t>
  </si>
  <si>
    <t>SYS-10-2161-01O1</t>
  </si>
  <si>
    <t>BTU meter with NEMA 4 enclosure, 24 VAC power supply, N2, single isolated analog output, and matched pair of current (mA) based temperature sensors, CHW range.</t>
  </si>
  <si>
    <t>SYS-10-2170-01O1</t>
  </si>
  <si>
    <t>BTU meter with NEMA 4 enclosure, 24 VAC power supply, P1, and matched pair of current (mA) based temperature sensors, CHW range.</t>
  </si>
  <si>
    <t>SYS-10-2170-11O1</t>
  </si>
  <si>
    <t>BTU meter with NEMA 4 enclosure, 24 VAC power supply, P1, aux. pulse input and matched pair of current (mA) based temperature sensors, CHW range.</t>
  </si>
  <si>
    <t>SYS-10-2171-01O2</t>
  </si>
  <si>
    <t>BTU meter with NEMA 4 enclosure, 24 VAC power supply, P1, single isolated analog output, and matched pair of current (mA) based temperature sensors, HW range.</t>
  </si>
  <si>
    <t>SYS-10-2171-11O1</t>
  </si>
  <si>
    <t>BTU meter with NEMA 4 enclosure, 24 VAC power supply, P1, single isolated analog output, aux. pulse input and matched pair of current (mA) based temperature sensors, CHW range.</t>
  </si>
  <si>
    <t>SYS-10-2171-11O2</t>
  </si>
  <si>
    <t>BTU meter with NEMA 4 enclosure, 24 VAC power supply, P1, single isolated analog output, aux. pulse input and matched pair of current (mA) based temperature sensors, HW range.</t>
  </si>
  <si>
    <t>SYS-10-2172-11O1</t>
  </si>
  <si>
    <t>BTU meter with NEMA 4 enclosure, 24 VAC power supply, P1, four isolated analog outputs, aux. pulse input and matched pair of current (mA) based temperature sensors, CHW range.</t>
  </si>
  <si>
    <t>SYS-10-2172-11O2</t>
  </si>
  <si>
    <t>BTU meter with NEMA 4 enclosure, 24 VAC power supply, P1, four isolated analog outputs, aux. pulse input and matched pair of current (mA) based temperature sensors, HW range.</t>
  </si>
  <si>
    <t>SYS-10-2180-01O1</t>
  </si>
  <si>
    <t>BTU meter with NEMA 4 enclosure, 24 VAC power supply, LON, and matched pair of current (mA) based temperature sensors, CHW range.</t>
  </si>
  <si>
    <t>SYS-10-2180-01S1</t>
  </si>
  <si>
    <t>BTU meter with NEMA 4 enclosure, 24 VAC power supply, LON, and matched pair of RTD temperature sensors, 122-302F.</t>
  </si>
  <si>
    <t>SYS-10-2182-01S6</t>
  </si>
  <si>
    <t>BTU meter with NEMA 4 enclosure, 24 VAC power supply, LON, four isolated analog outputs, and matched pair of RTD temperature sensors, 4-104F.</t>
  </si>
  <si>
    <t>SYS-10-2210-11O1</t>
  </si>
  <si>
    <t>BTU meter with NEMA 4 enclosure, 120 VAC power supply, BAC MS/TP, aux. pulse input and matched pair of current (mA) based temperature sensors, CHW range.</t>
  </si>
  <si>
    <t>SYS-10-2211-01O1</t>
  </si>
  <si>
    <t>BTU meter with NEMA 4 enclosure, 120 VAC power supply, BAC MS/TP, single isolated analog output, and matched pair of current (mA) based temperature sensors, CHW range.</t>
  </si>
  <si>
    <t>SYS-10-2211-01O2</t>
  </si>
  <si>
    <t>BTU meter with NEMA 4 enclosure, 120 VAC power supply, BAC MS/TP, single isolated analog output, and matched pair of current (mA) based temperature sensors, HW range.</t>
  </si>
  <si>
    <t>SYS-10-2212-01O1</t>
  </si>
  <si>
    <t>BTU meter with NEMA 4 enclosure, 120 VAC power supply, BAC MS/TP, four isolated analog outputs, and matched pair of current (mA) based temperature sensors, CHW range.</t>
  </si>
  <si>
    <t>SYS-10-2220-11O1</t>
  </si>
  <si>
    <t>BTU meter with NEMA 4 enclosure, 120 VAC power supply, MOD RTU, aux. pulse input and matched pair of current (mA) based temperature sensors, CHW range.</t>
  </si>
  <si>
    <t>SYS-10-2222-01S2</t>
  </si>
  <si>
    <t>BTU meter with NEMA 4 enclosure, 120 VAC power supply, MOD RTU, four isolated analog outputs, and matched pair of RTD temperature sensors, 32-302F.</t>
  </si>
  <si>
    <t>SYS-10-2222-11O1</t>
  </si>
  <si>
    <t>BTU meter with NEMA 4 enclosure, 120 VAC power supply, MOD RTU, four isolated analog outputs, aux. pulse input and matched pair of current (mA) based temperature sensors, CHW range.</t>
  </si>
  <si>
    <t>SYS-10-2231-01O1</t>
  </si>
  <si>
    <t>BTU meter with NEMA 4 enclosure, 120 VAC power supply, BAC IP, single isolated analog output, and matched pair of current (mA) based temperature sensors, CHW range.</t>
  </si>
  <si>
    <t>SYS-10-2231-11O1</t>
  </si>
  <si>
    <t>BTU meter with NEMA 4 enclosure, 120 VAC power supply, BAC IP, single isolated analog output, aux. pulse input and matched pair of current (mA) based temperature sensors, CHW range.</t>
  </si>
  <si>
    <t>SYS-10-2240-01S2</t>
  </si>
  <si>
    <t>BTU meter with NEMA 4 enclosure, 120 VAC power supply, MOD TCP/IP, and matched pair of RTD temperature sensors, 32-302F.</t>
  </si>
  <si>
    <t>SYS-10-2311-01O1</t>
  </si>
  <si>
    <t>BTU meter with NEMA 4 enclosure, 240 VAC power supply, BAC MS/TP, single isolated analog output, and matched pair of current (mA) based temperature sensors, CHW range.</t>
  </si>
  <si>
    <t>BTU meter with NEMA 12 enclosure, 24 V AC/DC power supply, RS485, single isolated analog output, three (3) aux. pulse inputs, and with temp sensors to be provided separately.</t>
  </si>
  <si>
    <t>BTU meter with NEMA 12 enclosure, 24 V AC/DC power supply, RS485, single isolated analog output, three (3) aux. pulse inputs, and matched pair of current (mA) based temperature sensors, 32-200F.</t>
  </si>
  <si>
    <t>BTU meter with NEMA 12 enclosure, 24 V AC/DC power supply, RS485, single isolated analog output, three (3) aux. pulse inputs, and matched pair of 4 wire RTD's, 32-250F.</t>
  </si>
  <si>
    <t>BTU meter with NEMA 12 enclosure, 24 V AC/DC power supply, RS485, single isolated analog output, three (3) aux. pulse inputs, and matched pair of 4 wire RTD's, .5" to 2.5" line size, 32-250F.</t>
  </si>
  <si>
    <t>BTU meter with NEMA 12 enclosure, 24 V AC/DC power supply, RS485, single isolated analog output, three (3) aux. pulse inputs, and matched pair of 4 wire RTD's, 3" to 24" line size, 32-250F.</t>
  </si>
  <si>
    <t>Integral 1" BTU meter with NPT threads, IP 65 enclosure with display, 24 V AC/DC, RS485, three (3) configurable pulses and a matched pair of direct insert RTDs.</t>
  </si>
  <si>
    <t>Integral 1" BTU meter with NPT threads, IP 65 enclosure with display, 24 V AC/DC, RS485, three (3) configurable pulses and a matched pair of remote, direct insert RTD's.</t>
  </si>
  <si>
    <t>Integral 1" BTU meter with NPT threads, IP 65 enclosure with display, 24 V AC/DC, RS485, three (3) configurable pulses and a matched pair of remote, push in thermowell style RTD's.</t>
  </si>
  <si>
    <t>Integral 1" BTU meter with NPT threads, IP 65 enclosure with display, 24 V AC/DC, RS485, single analog output, two (2) configurable pulses and a matched pair of direct insert RTDs.</t>
  </si>
  <si>
    <t>Integral 1" BTU meter with NPT threads, IP 65 enclosure with display, 24 V AC/DC, RS485, single analog output, two (2) configurable pulses and a matched pair of remote, direct insert RTD's.</t>
  </si>
  <si>
    <t>Integral 1" BTU meter with NPT threads, IP 65 enclosure with display, 24 V AC/DC, RS485, single analog output, two (2) configurable pulses and a matched pair of remote, push in thermowell style RTD's.</t>
  </si>
  <si>
    <t>Integral 2" BTU meter with NPT threads, IP 65 enclosure with display, 24 V AC/DC, RS485, three (3) configurable pulses and a matched pair of remote, push in thermowell style RTD's.</t>
  </si>
  <si>
    <t>Integral 2" BTU meter with NPT threads, IP 65 enclosure with display, 24 V AC/DC, RS485, single analog output, two (2) configurable pulses and a matched pair of remote, push in thermowell style RTD's.</t>
  </si>
  <si>
    <t>Integral 1/2" BTU meter with NPT threads, IP 65 enclosure with display, 24 V AC/DC, RS485, three (3) configurable pulses and a matched pair of direct insert RTDs.</t>
  </si>
  <si>
    <t>Integral 1/2" BTU meter with NPT threads, IP 65 enclosure with display, 24 V AC/DC, RS485, three (3) configurable pulses and a matched pair of remote, direct insert RTD's.</t>
  </si>
  <si>
    <t>Integral 1/2" BTU meter with NPT threads, IP 65 enclosure with display, 24 V AC/DC, RS485, single analog output, two (2) configurable pulses and a matched pair of direct insert RTDs.</t>
  </si>
  <si>
    <t>Integral 1/2" BTU meter with NPT threads, IP 65 enclosure with display, 24 V AC/DC, RS485, single analog output, two (2) configurable pulses and a matched pair of remote, direct insert RTD's.</t>
  </si>
  <si>
    <t>Integral 1.25" BTU meter with NPT threads, IP 65 enclosure with display, 24 V AC/DC, RS485, three (3) configurable pulses and a matched pair of remote, push in thermowell style RTD's.</t>
  </si>
  <si>
    <t>Integral 1.25" BTU meter with NPT threads, IP 65 enclosure with display, 24 V AC/DC, RS485, single analog output, two (2) configurable pulses and a matched pair of remote, push in thermowell style RTD's.</t>
  </si>
  <si>
    <t>Integral 1.5" BTU meter with NPT threads, IP 65 enclosure with display, 24 V AC/DC, RS485, three (3) configurable pulses and a matched pair of remote, push in thermowell style RTD's.</t>
  </si>
  <si>
    <t>Integral 1.5" BTU meter with NPT threads, IP 65 enclosure with display, 24 V AC/DC, RS485, single analog output, two (2) configurable pulses and a matched pair of remote, push in thermowell style RTD's.</t>
  </si>
  <si>
    <t>Integral 2.5" BTU meter with class 150 flanges, IP 65 enclosure with display, 24 V AC/DC, RS485, three (3) configurable pulses and a matched pair of remote, push in thermowell style RTD's.</t>
  </si>
  <si>
    <t>Integral 2.5" BTU meter with class 150 flanges, IP 65 enclosure with display, 24 V AC/DC, RS485, single analog output, two (2) configurable pulses and a matched pair of remote, push in thermowell style RTD's.</t>
  </si>
  <si>
    <t>Integral 3/4" BTU meter with NPT threads, IP 65 enclosure with display, 24 V AC/DC, RS485, three (3) configurable pulses and a matched pair of direct insert RTDs.</t>
  </si>
  <si>
    <t>Integral 3/4" BTU meter with NPT threads, IP 65 enclosure with display, 24 V AC/DC, RS485, three (3) configurable pulses and a matched pair of remote, direct insert RTD's.</t>
  </si>
  <si>
    <t>Integral 3/4" BTU meter with NPT threads, IP 65 enclosure with display, 24 V AC/DC, RS485, three (3) configurable pulses and a matched pair of remote, push in thermowell style RTD's.</t>
  </si>
  <si>
    <t>Integral 3/4" BTU meter with NPT threads, IP 65 enclosure with display, 24 V AC/DC, RS485, single analog output, two (2) configurable pulses and a matched pair of direct insert RTDs.</t>
  </si>
  <si>
    <t>Integral 3/4" BTU meter with NPT threads, IP 65 enclosure with display, 24 V AC/DC, RS485, single analog output, two (2) configurable pulses and a matched pair of remote, direct insert RTD's.</t>
  </si>
  <si>
    <t>Integral 3/4" BTU meter with NPT threads, IP 65 enclosure with display, 24 V AC/DC, RS485, single analog output, two (2) configurable pulses and a matched pair of remote, push in thermowell style RTD's.</t>
  </si>
  <si>
    <t>SYS-40-341-010-121</t>
  </si>
  <si>
    <t>SYS-40-341-010-122</t>
  </si>
  <si>
    <t>System-10 BTU Meters with FT-3000 Flow Meters</t>
  </si>
  <si>
    <r>
      <t xml:space="preserve">Input Power (F)
</t>
    </r>
    <r>
      <rPr>
        <sz val="10"/>
        <rFont val="Arial"/>
        <family val="2"/>
      </rPr>
      <t xml:space="preserve">0 = Loop power
1 = External 12-36 VDC 
2 = External 100 - 240 VAC </t>
    </r>
  </si>
  <si>
    <r>
      <t xml:space="preserve"> Temperature / Pressure Compensation (E)   
</t>
    </r>
    <r>
      <rPr>
        <b/>
        <i/>
        <sz val="11"/>
        <rFont val="Arial"/>
        <family val="2"/>
      </rPr>
      <t xml:space="preserve">
</t>
    </r>
    <r>
      <rPr>
        <sz val="10"/>
        <rFont val="Arial"/>
        <family val="2"/>
      </rPr>
      <t>0 = Integral T compensation
2 = Integral T&amp;P compensation, 100 psia max
3 = Integral T&amp;P compensation, 300 psia max
4 = Integral T&amp;P compensation, 500 psia max</t>
    </r>
  </si>
  <si>
    <r>
      <t xml:space="preserve">Max Operating Temp (H)
</t>
    </r>
    <r>
      <rPr>
        <sz val="10"/>
        <rFont val="Arial"/>
        <family val="2"/>
      </rPr>
      <t>0 = 500 °F</t>
    </r>
  </si>
  <si>
    <r>
      <t xml:space="preserve"> Energy Meter Config. (I)
</t>
    </r>
    <r>
      <rPr>
        <b/>
        <i/>
        <sz val="11"/>
        <rFont val="Arial"/>
        <family val="2"/>
      </rPr>
      <t xml:space="preserve">
</t>
    </r>
    <r>
      <rPr>
        <sz val="10"/>
        <rFont val="Arial"/>
        <family val="2"/>
      </rPr>
      <t>0 = None 
1 = Gross Energy
2 = Net Energy (requires additional remote temperature sensor)</t>
    </r>
  </si>
  <si>
    <r>
      <t xml:space="preserve"> Energy Meter Conf. (I)
</t>
    </r>
    <r>
      <rPr>
        <b/>
        <i/>
        <sz val="11"/>
        <rFont val="Arial"/>
        <family val="2"/>
      </rPr>
      <t xml:space="preserve">
</t>
    </r>
    <r>
      <rPr>
        <sz val="10"/>
        <rFont val="Arial"/>
        <family val="2"/>
      </rPr>
      <t>0 = None 
1 = Gross Energy
2 = Net Energy (requires additional remote temperature sensor)</t>
    </r>
  </si>
  <si>
    <r>
      <t xml:space="preserve">Max Operating Temp (H) 
</t>
    </r>
    <r>
      <rPr>
        <sz val="10"/>
        <rFont val="Arial"/>
        <family val="2"/>
      </rPr>
      <t>0 = 500 °F</t>
    </r>
  </si>
  <si>
    <r>
      <t xml:space="preserve">Input Power (G)
</t>
    </r>
    <r>
      <rPr>
        <sz val="10"/>
        <rFont val="Arial"/>
        <family val="2"/>
      </rPr>
      <t xml:space="preserve">0 = Loop power
1 = External 12-36 VDC 
2 = External 100 - 240 VAC </t>
    </r>
  </si>
  <si>
    <r>
      <t xml:space="preserve">Max Operating Temp (I)
</t>
    </r>
    <r>
      <rPr>
        <sz val="10"/>
        <rFont val="Arial"/>
        <family val="2"/>
      </rPr>
      <t>0 = 450 °F</t>
    </r>
  </si>
  <si>
    <r>
      <t xml:space="preserve"> Energy Meter Config. (J)
</t>
    </r>
    <r>
      <rPr>
        <b/>
        <i/>
        <sz val="11"/>
        <rFont val="Arial"/>
        <family val="2"/>
      </rPr>
      <t xml:space="preserve">
</t>
    </r>
    <r>
      <rPr>
        <sz val="10"/>
        <rFont val="Arial"/>
        <family val="2"/>
      </rPr>
      <t>0 = None 
1 = Gross Energy
2 = Net Energy (requires additional remote temperature sensor)</t>
    </r>
  </si>
  <si>
    <t>FT-3000
Model Number Codification</t>
  </si>
  <si>
    <t xml:space="preserve">                         FT-3AGG-HIJKL-BCDE-SPC</t>
  </si>
  <si>
    <t>Transmitter Series (A)</t>
  </si>
  <si>
    <t>1 = Basic Transmitter
2 = Advanced Transmitter</t>
  </si>
  <si>
    <r>
      <t xml:space="preserve">1 = PTFE </t>
    </r>
    <r>
      <rPr>
        <b/>
        <sz val="8"/>
        <color theme="1"/>
        <rFont val="Arial"/>
        <family val="2"/>
      </rPr>
      <t>(Available from 1/4" and up)</t>
    </r>
    <r>
      <rPr>
        <sz val="8"/>
        <color theme="1"/>
        <rFont val="Arial"/>
        <family val="2"/>
      </rPr>
      <t xml:space="preserve">
2 = Polypropylene</t>
    </r>
    <r>
      <rPr>
        <b/>
        <sz val="8"/>
        <color theme="1"/>
        <rFont val="Arial"/>
        <family val="2"/>
      </rPr>
      <t xml:space="preserve"> (Available from 1/4 - 6")</t>
    </r>
    <r>
      <rPr>
        <sz val="8"/>
        <color theme="1"/>
        <rFont val="Arial"/>
        <family val="2"/>
      </rPr>
      <t xml:space="preserve">
3 = Ebonite </t>
    </r>
    <r>
      <rPr>
        <b/>
        <sz val="8"/>
        <color theme="1"/>
        <rFont val="Arial"/>
        <family val="2"/>
      </rPr>
      <t>(Available from 8" and up)</t>
    </r>
  </si>
  <si>
    <r>
      <t xml:space="preserve">Liner Material </t>
    </r>
    <r>
      <rPr>
        <b/>
        <sz val="11"/>
        <rFont val="Arial"/>
        <family val="2"/>
      </rPr>
      <t>(H)</t>
    </r>
    <r>
      <rPr>
        <b/>
        <sz val="11"/>
        <color theme="1"/>
        <rFont val="Arial"/>
        <family val="2"/>
      </rPr>
      <t xml:space="preserve">
</t>
    </r>
    <r>
      <rPr>
        <sz val="10"/>
        <color theme="1"/>
        <rFont val="Arial"/>
        <family val="2"/>
      </rPr>
      <t xml:space="preserve">
1 = PTFE </t>
    </r>
    <r>
      <rPr>
        <b/>
        <sz val="10"/>
        <color theme="1"/>
        <rFont val="Arial"/>
        <family val="2"/>
      </rPr>
      <t>(Available from 1/4" and up)</t>
    </r>
    <r>
      <rPr>
        <sz val="10"/>
        <color theme="1"/>
        <rFont val="Arial"/>
        <family val="2"/>
      </rPr>
      <t xml:space="preserve">
2 = Polypropylene </t>
    </r>
    <r>
      <rPr>
        <b/>
        <sz val="10"/>
        <color theme="1"/>
        <rFont val="Arial"/>
        <family val="2"/>
      </rPr>
      <t>(Available from 1/4 - 6")</t>
    </r>
    <r>
      <rPr>
        <sz val="10"/>
        <color theme="1"/>
        <rFont val="Arial"/>
        <family val="2"/>
      </rPr>
      <t xml:space="preserve">
3 = Ebonite </t>
    </r>
    <r>
      <rPr>
        <b/>
        <sz val="10"/>
        <color theme="1"/>
        <rFont val="Arial"/>
        <family val="2"/>
      </rPr>
      <t>(Available from 8" and up)</t>
    </r>
  </si>
  <si>
    <r>
      <t xml:space="preserve">0 = NPT Threads
1 = ANSI Class 150 Flange </t>
    </r>
    <r>
      <rPr>
        <b/>
        <sz val="8"/>
        <color theme="1"/>
        <rFont val="Arial"/>
        <family val="2"/>
      </rPr>
      <t>(applied for 2.5" pipe size ONLY)</t>
    </r>
  </si>
  <si>
    <t>A1 = 1.25- 2.5" (clearance ≥ 18")       D4 = 2.5- 16" (clearance ≥ 24")
B2 = 1.25- 4" (clearance ≥ 20")           E5 = 2.5- 22" (clearance ≥ 26") 
C3 = 2.5- 10" (clearance ≥ 22")           F6 = 2.5- 72" (clearance ≥ 28")
00 = In-Line</t>
  </si>
  <si>
    <t>System-20 BTU Meters with FT-3000 Flow Meters</t>
  </si>
  <si>
    <t>FT-3000 
Model Number Codification</t>
  </si>
  <si>
    <t>System-10 BTU Meter and FT-3000 Inline Electromagnetic Flow Meter Order Form</t>
  </si>
  <si>
    <t>System-20 BTU Meter and FT-3000 Inline Electromagnetic Flow Meter Order Form</t>
  </si>
  <si>
    <t>In-line vortex flow meter w/ 1" Class 150 flange conn., integral t-mitter, and temp. comp. 100 - 240 VAC power w/ (1) 4-20mA, (1) scaled pulse, (1) alarm &amp; BAC. 500F.</t>
  </si>
  <si>
    <t>In-line vortex flow meter w/ 1" Class 150 flange conn., integral t-mitter, and temp. comp. 100 - 240 VAC power w/ (1) 4-20mA, (1) scaled pulse, (1) alarm &amp; BAC. 500F. Net energy output.</t>
  </si>
  <si>
    <t>In-line vortex flow meter w/ 1" Class 150 flange conn., remote t-mitter w/ 50' of cable, and temp. comp. 100 - 240 VAC power w/ powered 4-20mA &amp; scaled pulse output. 500F.</t>
  </si>
  <si>
    <t>In-line vortex flow meter w/ 1" Class 150 flange conn., remote t-mitter w/ 50' of cable, and temp. comp. 100 - 240 VAC power w/ (1) 4-20mA, (1) scaled pulse, (1) alarm &amp; BAC. 500F.</t>
  </si>
  <si>
    <t>In-line vortex flow meter w/ 2" Class 150 flange, integral t-mitter, and temp. comp. 100 - 240 VAC power w/ powered 4-20mA &amp; scaled pulse output. 500F.</t>
  </si>
  <si>
    <t>In-line vortex flow meter w/ 2" Class 150 flange, integral t-mitter, and temp. comp. 100 - 240 VAC power w/ (1) 4-20mA, (1) scaled pulse, (1) alarm &amp; BAC. 500F.</t>
  </si>
  <si>
    <t>In-line vortex flow meter w/ 2" Class 150 flange, integral t-mitter, and temp. comp. 100 - 240 VAC power w/ (1) 4-20mA, (1) scaled pulse, (1) alarm &amp; BAC. 500F. Net energy output.</t>
  </si>
  <si>
    <t>In-line vortex flow meter w/ 2" Class 150 flange, integral t-mitter, temp. &amp; pres. comp., 300 psia. 100 - 240 VAC power w/ 4-20mA, scaled pulse, alarm contact &amp; MOD. 500F. Gross energy output.</t>
  </si>
  <si>
    <t>In-line vortex flow meter w/ 2" Class 150 flange, integral t-mitter, temp. &amp; pres. comp., 300 psia. 100 - 240 VAC power w/ (1) 4-20mA, (1) scaled pulse, (1) alarm &amp; BAC. 500F. Gross energy output.</t>
  </si>
  <si>
    <t>In-line vortex flow meter w/ 2" Class 150 flange, integral t-mitter, &amp; no comp., volumetric flow only. 100 - 240 VAC power w/ (1) 4-20mA, (1) scaled pulse, (1) alarm &amp; BAC. 500F.</t>
  </si>
  <si>
    <t>In-line vortex flow meter w/ 2" Class 150 flange, remote t-mitter w/ 50' of cable, and temp. comp. 100 - 240 VAC power w/ powered 4-20mA &amp; scaled pulse output. 500F.</t>
  </si>
  <si>
    <t>In-line vortex flow meter w/ 2" Class 150 flange, remote t-mitter w/ 50' of cable, and temp. comp. 100 - 240 VAC power w/ (1) 4-20mA, (1) scaled pulse, (1) alarm &amp; BAC. 500F.</t>
  </si>
  <si>
    <t>In-line vortex flow meter w/ 2" Class 300 flange, integral t-mitter, and temp. comp. 100 - 240 VAC power w/ (1) 4-20mA, (1) scaled pulse, (1) alarm &amp; BAC. 500F.</t>
  </si>
  <si>
    <t>In-line vortex flow meter w/ 3" Class 150 flange, integral t-mitter, and temp. comp. 100 - 240 VAC power w/ 4-20mA, scaled pulse, alarm contact &amp; MOD. 500F.</t>
  </si>
  <si>
    <t>In-line vortex flow meter w/ 3" Class 150 flange, integral t-mitter, and temp. comp. 100 - 240 VAC power w/ (1) 4-20mA, (1) scaled pulse, (1) alarm &amp; BAC. 500F. Gross energy output.</t>
  </si>
  <si>
    <t>In-line vortex flow meter w/ 3" Class 150 flange, remote t-mitter w/ 50' of cable, and temp. comp. 100 - 240 VAC power w/ powered 4-20mA &amp; scaled pulse output. 500F.</t>
  </si>
  <si>
    <t>In-line vortex flow meter w/ 3" Class 150 flange, remote t-mitter w/ 50' of cable, and temp. comp. 100 - 240 VAC power w/ 4-20mA, scaled pulse, alarm contact &amp; MOD. 500F.</t>
  </si>
  <si>
    <t>In-line vortex flow meter w/ 3" Class 150 flange, remote t-mitter w/ 50' of cable, and temp. comp. 100 - 240 VAC power w/ (1) 4-20mA, (1) scaled pulse, (1) alarm &amp; BAC. 500F.</t>
  </si>
  <si>
    <t>In-line vortex flow meter w/ 3" Class 150 flange, remote t-mitter w/ 50' of cable, temp. &amp; pres. comp., 300 psia. 100 - 240 VAC power w/ (3) 4-20mA, (1) scaled pulse, (3) alarm &amp; BAC. 500F.</t>
  </si>
  <si>
    <t>In-line vortex flow meter w/ 3" Class 300 flange, integral t-mitter, temp. &amp; pres. comp., 300 psia. 100 - 240 VAC power w/ (1) 4-20mA, (1) scaled pulse, (1) alarm &amp; BAC. 500F.</t>
  </si>
  <si>
    <t>In-line vortex flow meter w/ 3" Class 300 flange, remote t-mitter w/ 50' of cable, and temp. comp. 100 - 240 VAC power w/ (1) 4-20mA, (1) scaled pulse, (1) alarm &amp; BAC. 500F.</t>
  </si>
  <si>
    <t>In-line vortex flow meter w/ 3" Class 300 flange, remote t-mitter w/ 100' of cable, and temp. comp. 100 - 240 VAC power w/ (1) 4-20mA, (1) scaled pulse, (1) alarm &amp; BAC. 500F. Gross energy output.</t>
  </si>
  <si>
    <t>In-line vortex flow meter w/ 4" Class 150 flange, integral t-mitter, and temp. comp. 100 - 240 VAC power w/ 4-20mA, scaled pulse, alarm contact &amp; MOD. 500F.</t>
  </si>
  <si>
    <t>In-line vortex flow meter w/ 4" Class 150 flange, integral t-mitter, and temp. comp. 100 - 240 VAC power w/ (1) 4-20mA, (1) scaled pulse, (1) alarm &amp; BAC. 500F. Gross energy output.</t>
  </si>
  <si>
    <t>In-line vortex flow meter w/ 4" Class 150 flange, integral t-mitter, and temp. comp. 100 - 240 VAC power w/ (1) 4-20mA, (1) scaled pulse, (1) alarm &amp; BAC. 500F. Net energy output.</t>
  </si>
  <si>
    <t>In-line vortex flow meter w/ 4" Class 150 flange, remote t-mitter w/ 50' of cable, and temp. comp. 100 - 240 VAC power w/ 4-20mA, scaled pulse, alarm contact &amp; MOD. 500F. Gross energy output.</t>
  </si>
  <si>
    <t>In-line vortex flow meter w/ 4" Class 150 flange, remote t-mitter w/ 50' of cable, and temp. comp. 100 - 240 VAC power w/ (1) 4-20mA, (1) scaled pulse, (1) alarm &amp; BAC. 500F.</t>
  </si>
  <si>
    <t>In-line vortex flow meter w/ 4" Class 150 flange, remote t-mitter w/ 50' of cable, and temp. comp. 100 - 240 VAC power w/ (3) 4-20mA, (1) scaled pulse, (3) alarm &amp; BAC. 500F. Gross energy output.</t>
  </si>
  <si>
    <t>In-line vortex flow meter w/ 4" Class 150 flange, remote t-mitter w/ 50' of cable, temp. &amp; pres. comp., 300 psia. 100 - 240 VAC power w/ (1) 4-20mA, (1) scaled pulse, (1) alarm &amp; BAC. 500F.</t>
  </si>
  <si>
    <t>In-line vortex flow meter w/ 4" Class 300 flange, remote t-mitter w/ 50' of cable, and temp. comp. 100 - 240 VAC power w/ powered 4-20mA &amp; scaled pulse output. 500F.</t>
  </si>
  <si>
    <t>In-line vortex flow meter w/ 0.5" Class 150 flange, integral t-mitter, temp. &amp; pres. comp., 300 psia. 100 - 240 VAC power w/ (1) 4-20mA, (1) scaled pulse, (1) alarm &amp; BAC. 500F.</t>
  </si>
  <si>
    <t>In-line vortex flow meter w/ 0.5" Class 150 flange, remote t-mitter w/ 50' of cable, and temp. comp. 100 - 240 VAC power w/ (1) 4-20mA, (1) scaled pulse, (1) alarm &amp; BAC. 500F.</t>
  </si>
  <si>
    <t>In-line vortex flow meter w/ 6" Class 150 flange, integral t-mitter, and temp. comp. 100 - 240 VAC power w/ powered 4-20mA &amp; scaled pulse output. 500F.</t>
  </si>
  <si>
    <t>In-line vortex flow meter w/ 6" Class 150 flange, integral t-mitter, and temp. comp. 100 - 240 VAC power w/ (1) 4-20mA, (1) scaled pulse, (1) alarm &amp; BAC. 500F. Net energy output.</t>
  </si>
  <si>
    <t>In-line vortex flow meter w/ 6" Class 150 flange, remote t-mitter w/ 50' of cable, and temp. comp. 100 - 240 VAC power w/ (1) 4-20mA, (1) scaled pulse, (1) alarm &amp; BAC. 500F.</t>
  </si>
  <si>
    <t>In-line vortex flow meter w/ 8" Class 150 flange, integral t-mitter, and temp. comp. 100 - 240 VAC power w/ (1) 4-20mA, (1) scaled pulse, (1) alarm &amp; BAC. 500F.</t>
  </si>
  <si>
    <t>In-line vortex flow meter w/ 8" Class 150 flange, integral t-mitter, and temp. comp. 100 - 240 VAC power w/ (1) 4-20mA, (1) scaled pulse, (1) alarm &amp; BAC. 500F. Net energy output.</t>
  </si>
  <si>
    <t>In-line vortex flow meter w/ 8" Class 150 flange, remote t-mitter w/ 50' of cable, and temp. comp. 100 - 240 VAC power w/ powered 4-20mA &amp; scaled pulse output. 500F.</t>
  </si>
  <si>
    <t>In-line vortex flow meter w/ 8" Class 150 flange, remote t-mitter w/ 50' of cable, and temp. comp. 100 - 240 VAC power w/ (1) 4-20mA, (1) scaled pulse, (1) alarm &amp; BAC. 500F. Gross energy output.</t>
  </si>
  <si>
    <t>In-line vortex flow meter w/ 8" Class 150 flange, remote t-mitter w/ 50' of cable, and temp. comp. 100 - 240 VAC power w/ (3) 4-20mA, (1) scaled pulse, (3) alarm &amp; BAC. 500F. Gross energy output.</t>
  </si>
  <si>
    <t>In-line vortex flow meter w/ 8" Class 300 flange, remote t-mitter w/ 50' of cable, and temp. comp. 100 - 240 VAC power w/ powered 4-20mA &amp; scaled pulse output. 500F.</t>
  </si>
  <si>
    <t>In-line vortex flow meter w/ 1.5" Class 150 flange, integral t-mitter, and temp. comp. 100 - 240 VAC power w/ (1) 4-20mA, (1) scaled pulse, (1) alarm &amp; BAC. 500F. Net energy output.</t>
  </si>
  <si>
    <t>In-line vortex flow meter w/ 1.5" Class 150 flange, remote t-mitter w/ 100' of cable, and temp. comp. 100 - 240 VAC power w/ (1) 4-20mA, (1) scaled pulse, (1) alarm &amp; BAC. 500F. Gross energy output.</t>
  </si>
  <si>
    <t>In-line vortex flow meter w/ 1.5" Class 300 flange, integral t-mitter, and temp. comp. 100 - 240 VAC power w/ powered 4-20mA &amp; scaled pulse output. 500F.</t>
  </si>
  <si>
    <t>In-line vortex flow meter w/ 1.5" Class 300 flange, integral t-mitter, temp. &amp; pres. comp., 300 psia. 100 - 240 VAC power w/ (1) 4-20mA, (1) scaled pulse, (1) alarm &amp; BAC. 500F.</t>
  </si>
  <si>
    <t>In-line vortex flow meter w/ 1.5" Class 300 flange, remote t-mitter w/ 50' of cable, and temp. comp. 100 - 240 VAC power w/ powered 4-20mA &amp; scaled pulse output. 500F.</t>
  </si>
  <si>
    <t>In-line vortex flow meter w/ 1.5" Class 300 flange, remote t-mitter w/ 50' of cable, and temp. comp. 100 - 240 VAC power w/ (1) 4-20mA, (1) scaled pulse, (1) alarm &amp; BAC. 500F.</t>
  </si>
  <si>
    <t>In-line vortex flow meter w/ 0.75" Class 150 flange, integral t-mitter, temp. &amp; pres. comp., 300 psia. 100 - 240 VAC power w/ (1) 4-20mA, (1) scaled pulse, (1) alarm &amp; BAC. 500F.</t>
  </si>
  <si>
    <t>In-line vortex flow meter w/ 0.75" Class 150 flange, remote t-mitter w/ 50' of cable, and temp. comp. 100 - 240 VAC power w/ (1) 4-20mA, (1) scaled pulse, (1) alarm &amp; BAC. 500F.</t>
  </si>
  <si>
    <t>In-line vortex flow meter w/ 0.75" Class 300 flange, integral t-mitter, temp. &amp; pres. comp., 300 psia. 100 - 240 VAC power w/ (1) 4-20mA, (1) scaled pulse, (1) alarm &amp; BAC. 500F.</t>
  </si>
  <si>
    <t>Insertion vortex flow meter w/ 2" Class 150 flange &amp; retractor, integral t-mitter, and temp. comp. 100 - 240 VAC power w/ (1) 4-20mA, (1) scaled pulse, (1) alarm &amp; BAC. 500F.</t>
  </si>
  <si>
    <t>Insertion vortex flow meter w/ 2" Class 150 flange &amp; retractor, integral t-mitter, and temp. comp. 100 - 240 VAC power w/ (1) 4-20mA, (1) scaled pulse, (1) alarm &amp; BAC. 500F. Gross energy output.</t>
  </si>
  <si>
    <t>Insertion vortex flow meter w/ 2" Class 150 flange &amp; retractor, integral t-mitter, and temp. comp. 100 - 240 VAC power w/ (1) 4-20mA, (1) scaled pulse, (1) alarm &amp; BAC. 500F. Net energy output.</t>
  </si>
  <si>
    <t>Insertion vortex flow meter w/ 2" Class 150 flange &amp; retractor, remote t-mitter w/ 50' of cable, temp. &amp; pres. comp., 100 psia. 100 - 240 VAC power w/ (1) 4-20mA, (1) scaled pulse, (1) alarm &amp; BAC. 500F. Gross energy output.</t>
  </si>
  <si>
    <t>Insertion vortex flow meter w/ 2" Class 150 flange &amp; retractor, remote t-mitter w/ 50' of cable, temp. &amp; pres. comp., 300 psia. 100 - 240 VAC power w/ (1) 4-20mA, (1) scaled pulse, (1) alarm &amp; BAC. 500F.</t>
  </si>
  <si>
    <t>Insertion vortex flow meter w/ 2" Class 300 flange &amp; retractor, integral t-mitter, and temp. comp. 100 - 240 VAC power w/ 4-20mA, scaled pulse, alarm contact &amp; MOD. 500F.</t>
  </si>
  <si>
    <t>Insertion vortex flow meter w/ 2" Class 300 flange &amp; retractor, remote t-mitter w/ 50' of cable, and temp. comp. 100 - 240 VAC power w/ (1) 4-20mA, (1) scaled pulse, (1) alarm &amp; BAC. 500F.</t>
  </si>
  <si>
    <t>Insertion turbine flow meter w/ packing gland, 2" Class 150 flange &amp; retractor, integral t-mitter, &amp; temp. comp. 100 - 240 VAC power w/ powered 4-20mA &amp; scaled pulse output. 450F.</t>
  </si>
  <si>
    <t>Insertion turbine flow meter w/ packing gland, 2" Class 150 flange &amp; retractor, integral t-mitter, &amp; temp. comp. 100 - 240 VAC power w/ (1) 4-20mA, (1) scaled pulse, (1) alarm &amp; BAC. 450F.</t>
  </si>
  <si>
    <t>Insertion turbine flow meter w/ packing gland, 2" Class 150 flange &amp; retractor, integral t-mitter, &amp; temp. comp. 100 - 240 VAC power w/ (1) 4-20mA, scaled pulse, alarm contact &amp; MOD. 450F.</t>
  </si>
  <si>
    <t>Insertion turbine flow meter w/ packing gland, 2" Class 150 flange &amp; retractor, integral t-mitter, &amp; temp. comp. 100 - 240 VAC power w/ (3) 4-20mA, (1) scaled pulse, (3) alarm &amp; BAC. 450F.</t>
  </si>
  <si>
    <t>Insertion turbine flow meter w/ packing gland, 2" Class 150 flange &amp; retractor, remote t-mitter w/ 50' of cable, temp. &amp; pres. comp., 100 psia. 100 - 240 VAC power w/ (1) 4-20mA, (1) scaled pulse, (1) alarm &amp; BAC. 450F. Gross energy output.</t>
  </si>
  <si>
    <t xml:space="preserve">                               FT-3AGG-HIJKL-BCDE-SPC</t>
  </si>
  <si>
    <t xml:space="preserve">In-line EM flow sensor, 3.0 in. CS body with PTFE liner, 150 # flanges and 3, 316 SS electrodes. Advanced transmitter with  (1) AO, (2) DO,  no serial comm., IP 67 painted aluminum enclosure &amp; 24 VAC/DC input pwr.  Integral mount. </t>
  </si>
  <si>
    <t xml:space="preserve">In-line EM flow sensor, 3.0 in. CS body with PTFE liner, 150 # flanges and 3, 316 SS electrodes. Advanced transmitter with  (1) AO, (2) DO,  no serial comm., IP 67 painted aluminum enclosure &amp; 24 VAC/DC input pwr.  Remote mount. </t>
  </si>
  <si>
    <t xml:space="preserve">In-line EM flow sensor, 6.0 in. CS body with PTFE liner, 150 # flanges and 3, 316 SS electrodes. Advanced transmitter with  (1) AO, (2) DO,  no serial comm., IP 67 painted aluminum enclosure &amp; 24 VAC/DC input pwr.  Integral mount. </t>
  </si>
  <si>
    <t xml:space="preserve">In-line EM flow sensor, 1.0 in. CS body with PTFE liner, wafer style connection and 3, 316 SS electrodes. Advanced transmitter with  (1) AO, (2) DO,  no serial comm., IP 67 painted aluminum enclosure &amp; 24 VAC/DC input pwr.  Integral mount. </t>
  </si>
  <si>
    <t xml:space="preserve">In-line EM flow sensor, 2.0 in. CS body with polypro liner, wafer style connection and 3, 316 SS electrodes. Advanced transmitter with  (1) AO, (2) DO,  no serial comm., IP 67 painted aluminum enclosure &amp; 24 VAC/DC input pwr.  Integral mount. </t>
  </si>
  <si>
    <t xml:space="preserve">In-line EM flow sensor, 3.0 in. CS body with polypro liner, wafer style connection and 3, 316 SS electrodes. Advanced transmitter with  (1) AO, (2) DO,  no serial comm., IP 67 painted aluminum enclosure &amp; 24 VAC/DC input pwr.  Integral mount. </t>
  </si>
  <si>
    <t xml:space="preserve">In-line EM flow sensor, 4.0 in. CS body with PTFE liner, wafer style connection and 3, 316 SS electrodes. Advanced transmitter with  (1) AO, (2) DO,  no serial comm., IP 67 painted aluminum enclosure &amp; 24 VAC/DC input pwr.  Integral mount. </t>
  </si>
  <si>
    <t xml:space="preserve">In-line EM flow sensor, 1.5 in. CS body with PTFE liner, wafer style connection and 3, 316 SS electrodes. Advanced transmitter with  (1) AO, (2) DO,  no serial comm., IP 67 painted aluminum enclosure &amp; 24 VAC/DC input pwr.  Integral mount. </t>
  </si>
  <si>
    <t xml:space="preserve">In-line EM flow sensor, 1.5 in. CS body with polypro liner, wafer style connection and 3, 316 SS electrodes. Advanced transmitter with  (1) AO, (2) DO,  no serial comm., IP 67 painted aluminum enclosure &amp; 24 VAC/DC input pwr.  Integral mount. </t>
  </si>
  <si>
    <t xml:space="preserve">In-line EM flow sensor, 2.5 in.  CS body with PTFE liner, wafer style connection and 3, 316 SS electrodes. Advanced transmitter with  (1) AO, (2) DO,  no serial comm., IP 67 painted aluminum enclosure &amp; 24 VAC/DC input pwr.  Integral mount. </t>
  </si>
  <si>
    <t xml:space="preserve">In-line EM flow sensor, 2.5 in.  CS body with polypro liner, wafer style connection and 3, 316 SS electrodes. Advanced transmitter with  (1) AO, (2) DO,  no serial comm., IP 67 painted aluminum enclosure &amp; 24 VAC/DC input pwr.  Integral mount. </t>
  </si>
  <si>
    <t xml:space="preserve">In-line EM flow sensor, 1.0 in. CS body with PTFE liner, 150 # flanges and 3, 316 SS electrodes. Advanced transmitter with  (1) AO, (2) DO,  no serial comm., IP 67 painted aluminum enclosure &amp; 24 VAC/DC input pwr.  Integral mount. </t>
  </si>
  <si>
    <t xml:space="preserve">In-line EM flow sensor, 1.0 in. CS body with polypro liner, 150 # flanges and 3, 316 SS electrodes. Advanced transmitter with  (1) AO, (2) DO,  no serial comm., IP 67 painted aluminum enclosure &amp; 24 VAC/DC input pwr.  Integral mount. </t>
  </si>
  <si>
    <t xml:space="preserve">In-line EM flow sensor, 2.0 in. CS body with PTFE liner, 150 # flanges and 3, 316 SS electrodes. Advanced transmitter with  (1) AO, (2) DO,  no serial comm., IP 67 painted aluminum enclosure &amp; 24 VAC/DC input pwr.  Integral mount. </t>
  </si>
  <si>
    <t xml:space="preserve">In-line EM flow sensor, 2.0 in. CS body with polypro liner, 150 # flanges and 3, 316 SS electrodes. Advanced transmitter with  (1) AO, (2) DO,  no serial comm., IP 67 painted aluminum enclosure &amp; 24 VAC/DC input pwr.  Integral mount. </t>
  </si>
  <si>
    <t xml:space="preserve">In-line EM flow sensor, 3.0 in. CS body with polypro liner, 150 # flanges and 3, 316 SS electrodes. Advanced transmitter with  (1) AO, (2) DO,  no serial comm., IP 67 painted aluminum enclosure &amp; 24 VAC/DC input pwr.  Integral mount. </t>
  </si>
  <si>
    <t xml:space="preserve">In-line EM flow sensor, 4.0 in. CS body with PTFE liner, 150 # flanges and 3, 316 SS electrodes. Advanced transmitter with  (1) AO, (2) DO,  no serial comm., IP 67 painted aluminum enclosure &amp; 24 VAC/DC input pwr.  Integral mount. </t>
  </si>
  <si>
    <t xml:space="preserve">In-line EM flow sensor, 4.0 in. CS body with polypro liner, 150 # flanges and 3, 316 SS electrodes. Advanced transmitter with  (1) AO, (2) DO,  no serial comm., IP 67 painted aluminum enclosure &amp; 24 VAC/DC input pwr.  Integral mount. </t>
  </si>
  <si>
    <t xml:space="preserve">In-line EM flow sensor, 5.0 in. CS body with PTFE liner, 150 # flanges and 3, 316 SS electrodes. Advanced transmitter with  (1) AO, (2) DO,  no serial comm., IP 67 painted aluminum enclosure &amp; 24 VAC/DC input pwr.  Integral mount. </t>
  </si>
  <si>
    <t xml:space="preserve">In-line EM flow sensor, 5.0 in. CS body with polypro liner, 150 # flanges and 3, 316 SS electrodes. Advanced transmitter with  (1) AO, (2) DO,  no serial comm., IP 67 painted aluminum enclosure &amp; 24 VAC/DC input pwr.  Integral mount. </t>
  </si>
  <si>
    <t xml:space="preserve">In-line EM flow sensor, 6.0 in. CS body with polypro liner, 150 # flanges and 3, 316 SS electrodes. Advanced transmitter with  (1) AO, (2) DO,  no serial comm., IP 67 painted aluminum enclosure &amp; 24 VAC/DC input pwr.  Integral mount. </t>
  </si>
  <si>
    <t xml:space="preserve">In-line EM flow sensor, 8.0 in. CS body with PTFE liner, 150 # flanges and 3, 316 SS electrodes. Advanced transmitter with  (1) AO, (2) DO,  no serial comm., IP 67 painted aluminum enclosure &amp; 24 VAC/DC input pwr.  Integral mount. </t>
  </si>
  <si>
    <t xml:space="preserve">In-line EM flow sensor, 8.0 in. CS body with ebonite liner, 150 # flanges and 3, 316 SS electrodes. Advanced transmitter with  (1) AO, (2) DO,  no serial comm., IP 67 painted aluminum enclosure &amp; 24 VAC/DC input pwr.  Integral mount. </t>
  </si>
  <si>
    <t xml:space="preserve">In-line EM flow sensor, 10 in. CS body with PTFE liner, 150 # flanges and 3, 316 SS electrodes. Advanced transmitter with  (1) AO, (2) DO,  no serial comm., IP 67 painted aluminum enclosure &amp; 24 VAC/DC input pwr.  Integral mount. </t>
  </si>
  <si>
    <t xml:space="preserve">In-line EM flow sensor, 10 in. CS body with ebonite liner, 150 # flanges and 3, 316 SS electrodes. Advanced transmitter with  (1) AO, (2) DO,  no serial comm., IP 67 painted aluminum enclosure &amp; 24 VAC/DC input pwr.  Integral mount. </t>
  </si>
  <si>
    <t xml:space="preserve">In-line EM flow sensor, 12 in. CS body with PTFE liner, 150 # flanges and 3, 316 SS electrodes. Advanced transmitter with  (1) AO, (2) DO,  no serial comm., IP 67 painted aluminum enclosure &amp; 24 VAC/DC input pwr.  Integral mount. </t>
  </si>
  <si>
    <t xml:space="preserve">In-line EM flow sensor, 12 in. CS body with ebonite liner, 150 # flanges and 3, 316 SS electrodes. Advanced transmitter with  (1) AO, (2) DO,  no serial comm., IP 67 painted aluminum enclosure &amp; 24 VAC/DC input pwr.  Integral mount. </t>
  </si>
  <si>
    <t xml:space="preserve">In-line EM flow sensor, 14 in. CS body with PTFE liner, 150 # flanges and 3, 316 SS electrodes. Advanced transmitter with  (1) AO, (2) DO,  no serial comm., IP 67 painted aluminum enclosure &amp; 24 VAC/DC input pwr.  Integral mount. </t>
  </si>
  <si>
    <t xml:space="preserve">In-line EM flow sensor, 14 in. CS body with ebonite liner, 150 # flanges and 3, 316 SS electrodes. Advanced transmitter with  (1) AO, (2) DO,  no serial comm., IP 67 painted aluminum enclosure &amp; 24 VAC/DC input pwr.  Integral mount. </t>
  </si>
  <si>
    <t xml:space="preserve">In-line EM flow sensor, 1.5 in. CS body with PTFE liner, 150 # flanges and 3, 316 SS electrodes. Advanced transmitter with  (1) AO, (2) DO,  no serial comm., IP 67 painted aluminum enclosure &amp; 24 VAC/DC input pwr.  Integral mount. </t>
  </si>
  <si>
    <t xml:space="preserve">In-line EM flow sensor, 1.5 in. CS body with polypro liner, 150 # flanges and 3, 316 SS electrodes. Advanced transmitter with  (1) AO, (2) DO,  no serial comm., IP 67 painted aluminum enclosure &amp; 24 VAC/DC input pwr.  Integral mount. </t>
  </si>
  <si>
    <t xml:space="preserve">In-line EM flow sensor, 16 in. CS body with PTFE liner, 150 # flanges and 3, 316 SS electrodes. Advanced transmitter with  (1) AO, (2) DO,  no serial comm., IP 67 painted aluminum enclosure &amp; 24 VAC/DC input pwr.  Integral mount. </t>
  </si>
  <si>
    <t xml:space="preserve">In-line EM flow sensor, 16 in. CS body with ebonite liner, 150 # flanges and 3, 316 SS electrodes. Advanced transmitter with  (1) AO, (2) DO,  no serial comm., IP 67 painted aluminum enclosure &amp; 24 VAC/DC input pwr.  Integral mount. </t>
  </si>
  <si>
    <t xml:space="preserve">In-line EM flow sensor, 18 in. CS body with PTFE liner, 150 # flanges and 3, 316 SS electrodes. Advanced transmitter with  (1) AO, (2) DO,  no serial comm., IP 67 painted aluminum enclosure &amp; 24 VAC/DC input pwr.  Integral mount. </t>
  </si>
  <si>
    <t xml:space="preserve">In-line EM flow sensor, 18 in. CS body with ebonite liner, 150 # flanges and 3, 316 SS electrodes. Advanced transmitter with  (1) AO, (2) DO,  no serial comm., IP 67 painted aluminum enclosure &amp; 24 VAC/DC input pwr.  Integral mount. </t>
  </si>
  <si>
    <t xml:space="preserve">In-line EM flow sensor, 20 in. CS body with ebonite liner, 150 # flanges and 3, 316 SS electrodes. Advanced transmitter with  (1) AO, (2) DO,  no serial comm., IP 67 painted aluminum enclosure &amp; 24 VAC/DC input pwr.  Integral mount. </t>
  </si>
  <si>
    <t xml:space="preserve">In-line EM flow sensor, 24 in.  CS body with PTFE liner, 150 # flanges and 3, 316 SS electrodes. Advanced transmitter with  (1) AO, (2) DO,  no serial comm., IP 67 painted aluminum enclosure &amp; 24 VAC/DC input pwr.  Integral mount. </t>
  </si>
  <si>
    <t xml:space="preserve">In-line EM flow sensor, 24 in.  CS body with ebonite liner, 150 # flanges and 3, 316 SS electrodes. Advanced transmitter with  (1) AO, (2) DO,  no serial comm., IP 67 painted aluminum enclosure &amp; 24 VAC/DC input pwr.  Integral mount. </t>
  </si>
  <si>
    <t xml:space="preserve">In-line EM flow sensor, 2.5 in.  CS body with PTFE liner, 150 # flanges and 3, 316 SS electrodes. Advanced transmitter with  (1) AO, (2) DO,  no serial comm., IP 67 painted aluminum enclosure &amp; 24 VAC/DC input pwr.  Integral mount. </t>
  </si>
  <si>
    <t xml:space="preserve">In-line EM flow sensor, 2.5 in.  CS body with polypro liner, 150 # flanges and 3, 316 SS electrodes. Advanced transmitter with  (1) AO, (2) DO,  no serial comm., IP 67 painted aluminum enclosure &amp; 24 VAC/DC input pwr.  Integral mount. </t>
  </si>
  <si>
    <t xml:space="preserve">In-line EM flow sensor, 2.5 in.  304 SS body with PTFE liner, 150 # flanges and 3, 316 SS electrodes. Advanced transmitter with  (1) AO, (2) DO,  no serial comm., IP 67 painted aluminum enclosure &amp; 24 VAC/DC input pwr.  Integral mount. </t>
  </si>
  <si>
    <t xml:space="preserve">In-line EM flow sensor, 2.0 in. CS body with PTFE liner, 300 # flanges and 3, 316 SS electrodes. Advanced transmitter with  (1) AO, (2) DO,  no serial comm., IP 67 painted aluminum enclosure &amp; 24 VAC/DC input pwr.  Integral mount. </t>
  </si>
  <si>
    <t xml:space="preserve">In-line EM flow sensor, 3.0 in. CS body with PTFE liner, 300 # flanges and 3, 316 SS electrodes. Advanced transmitter with  (1) AO, (2) DO,  no serial comm., IP 67 painted aluminum enclosure &amp; 24 VAC/DC input pwr.  Integral mount. </t>
  </si>
  <si>
    <t xml:space="preserve">In-line EM flow sensor, 4.0 in. CS body with PTFE liner, 300 # flanges and 3, 316 SS electrodes. Advanced transmitter with  (1) AO, (2) DO,  no serial comm., IP 67 painted aluminum enclosure &amp; 24 VAC/DC input pwr.  Integral mount. </t>
  </si>
  <si>
    <t xml:space="preserve">In-line EM flow sensor, 6.0 in. CS body with PTFE liner, 300 # flanges and 3, 316 SS electrodes. Advanced transmitter with  (1) AO, (2) DO,  no serial comm., IP 67 painted aluminum enclosure &amp; 24 VAC/DC input pwr.  Integral mount. </t>
  </si>
  <si>
    <t xml:space="preserve">In-line EM flow sensor, 8.0 in. CS body with PTFE liner, 300 # flanges and 3, 316 SS electrodes. Advanced transmitter with  (1) AO, (2) DO,  no serial comm., IP 67 painted aluminum enclosure &amp; 24 VAC/DC input pwr.  Integral mount. </t>
  </si>
  <si>
    <t xml:space="preserve">In-line EM flow sensor, 8.0 in. CS body with ebonite liner, 300 # flanges and 3, 316 SS electrodes. Advanced transmitter with  (1) AO, (2) DO,  no serial comm., IP 67 painted aluminum enclosure &amp; 24 VAC/DC input pwr.  Integral mount. </t>
  </si>
  <si>
    <t xml:space="preserve">In-line EM flow sensor, 10 in. CS body with PTFE liner, 300 # flanges and 3, 316 SS electrodes. Advanced transmitter with  (1) AO, (2) DO,  no serial comm., IP 67 painted aluminum enclosure &amp; 24 VAC/DC input pwr.  Integral mount. </t>
  </si>
  <si>
    <t xml:space="preserve">In-line EM flow sensor, 10 in. CS body with ebonite liner, 300 # flanges and 3, 316 SS electrodes. Advanced transmitter with  (1) AO, (2) DO,  no serial comm., IP 67 painted aluminum enclosure &amp; 24 VAC/DC input pwr.  Integral mount. </t>
  </si>
  <si>
    <t xml:space="preserve">In-line EM flow sensor, 12 in. CS body with ebonite liner, 300 # flanges and 3, 316 SS electrodes. Advanced transmitter with  (1) AO, (2) DO,  no serial comm., IP 67 painted aluminum enclosure &amp; 24 VAC/DC input pwr.  Integral mount. </t>
  </si>
  <si>
    <t xml:space="preserve">In-line EM flow sensor, 1.5 in. CS body with PTFE liner, 300 # flanges and 3, 316 SS electrodes. Advanced transmitter with  (1) AO, (2) DO,  no serial comm., IP 67 painted aluminum enclosure &amp; 24 VAC/DC input pwr.  Integral mount. </t>
  </si>
  <si>
    <t xml:space="preserve">In-line EM flow sensor, 1.0 in. CS body with polypro liner, 150 # flanges and 3, 316 SS electrodes. Advanced transmitter with  (1) AO, (2) DO,  no serial comm., IP 67 painted aluminum enclosure &amp; 120-240 VAC input pwr.  Integral mount. </t>
  </si>
  <si>
    <t xml:space="preserve">In-line EM flow sensor, 2.0 in. CS body with PTFE liner, 150 # flanges and 3, 316 SS electrodes. Advanced transmitter with  (1) AO, (2) DO,  no serial comm., IP 67 painted aluminum enclosure &amp; 120-240 VAC input pwr.  Integral mount. </t>
  </si>
  <si>
    <t xml:space="preserve">In-line EM flow sensor, 2.0 in. CS body with polypro liner, 150 # flanges and 3, 316 SS electrodes. Advanced transmitter with  (1) AO, (2) DO,  no serial comm., IP 67 painted aluminum enclosure &amp; 120-240 VAC input pwr.  Integral mount. </t>
  </si>
  <si>
    <t xml:space="preserve">In-line EM flow sensor, 3.0 in. CS body with PTFE liner, 150 # flanges and 3, 316 SS electrodes. Advanced transmitter with  (1) AO, (2) DO,  no serial comm., IP 67 painted aluminum enclosure &amp; 120-240 VAC input pwr.  Integral mount. </t>
  </si>
  <si>
    <t xml:space="preserve">In-line EM flow sensor, 3.0 in. CS body with polypro liner, 150 # flanges and 3, 316 SS electrodes. Advanced transmitter with  (1) AO, (2) DO,  no serial comm., IP 67 painted aluminum enclosure &amp; 120-240 VAC input pwr.  Integral mount. </t>
  </si>
  <si>
    <t xml:space="preserve">In-line EM flow sensor, 4.0 in. CS body with polypro liner, 150 # flanges and 3, 316 SS electrodes. Advanced transmitter with  (1) AO, (2) DO,  no serial comm., IP 67 painted aluminum enclosure &amp; 120-240 VAC input pwr.  Integral mount. </t>
  </si>
  <si>
    <t xml:space="preserve">In-line EM flow sensor, 5.0 in. CS body with PTFE liner, 150 # flanges and 3, 316 SS electrodes. Advanced transmitter with  (1) AO, (2) DO,  no serial comm., IP 67 painted aluminum enclosure &amp; 120-240 VAC input pwr.  Integral mount. </t>
  </si>
  <si>
    <t xml:space="preserve">In-line EM flow sensor, 5.0 in. CS body with polypro liner, 150 # flanges and 3, 316 SS electrodes. Advanced transmitter with  (1) AO, (2) DO,  no serial comm., IP 67 painted aluminum enclosure &amp; 120-240 VAC input pwr.  Integral mount. </t>
  </si>
  <si>
    <t xml:space="preserve">In-line EM flow sensor, 6.0 in. CS body with PTFE liner, 150 # flanges and 3, 316 SS electrodes. Advanced transmitter with  (1) AO, (2) DO,  no serial comm., IP 67 painted aluminum enclosure &amp; 120-240 VAC input pwr.  Integral mount. </t>
  </si>
  <si>
    <t xml:space="preserve">In-line EM flow sensor, 6.0 in. CS body with polypro liner, 150 # flanges and 3, 316 SS electrodes. Advanced transmitter with  (1) AO, (2) DO,  no serial comm., IP 67 painted aluminum enclosure &amp; 120-240 VAC input pwr.  Integral mount. </t>
  </si>
  <si>
    <t xml:space="preserve">In-line EM flow sensor, 12 in. CS body with PTFE liner, 150 # flanges and 3, 316 SS electrodes. Advanced transmitter with  (1) AO, (2) DO,  no serial comm., IP 67 painted aluminum enclosure &amp; 120-240 VAC input pwr.  Integral mount. </t>
  </si>
  <si>
    <t xml:space="preserve">In-line EM flow sensor, 12 in. CS body with ebonite liner, 150 # flanges and 3, 316 SS electrodes. Advanced transmitter with  (1) AO, (2) DO,  no serial comm., IP 67 painted aluminum enclosure &amp; 120-240 VAC input pwr.  Integral mount. </t>
  </si>
  <si>
    <t xml:space="preserve">In-line EM flow sensor, 1.5 in. CS body with PTFE liner, 150 # flanges and 3, 316 SS electrodes. Advanced transmitter with  (1) AO, (2) DO,  no serial comm., IP 67 painted aluminum enclosure &amp; 120-240 VAC input pwr.  Integral mount. </t>
  </si>
  <si>
    <t xml:space="preserve">In-line EM flow sensor, 1.5 in. CS body with polypro liner, 150 # flanges and 3, 316 SS electrodes. Advanced transmitter with  (1) AO, (2) DO,  no serial comm., IP 67 painted aluminum enclosure &amp; 120-240 VAC input pwr.  Integral mount. </t>
  </si>
  <si>
    <t xml:space="preserve">In-line EM flow sensor, 16 in. CS body with ebonite liner, 150 # flanges and 3, 316 SS electrodes. Advanced transmitter with  (1) AO, (2) DO,  no serial comm., IP 67 painted aluminum enclosure &amp; 120-240 VAC input pwr.  Integral mount. </t>
  </si>
  <si>
    <t xml:space="preserve">In-line EM flow sensor, 2.5 in.  CS body with PTFE liner, 150 # flanges and 3, 316 SS electrodes. Advanced transmitter with  (1) AO, (2) DO,  no serial comm., IP 67 painted aluminum enclosure &amp; 120-240 VAC input pwr.  Integral mount. </t>
  </si>
  <si>
    <t xml:space="preserve">In-line EM flow sensor, 2.5 in.  CS body with polypro liner, 150 # flanges and 3, 316 SS electrodes. Advanced transmitter with  (1) AO, (2) DO,  no serial comm., IP 67 painted aluminum enclosure &amp; 120-240 VAC input pwr.  Integral mount. </t>
  </si>
  <si>
    <t xml:space="preserve">In-line EM flow sensor, 1.0 in. CS body with PTFE liner, 150 # flanges and 3, 316 SS electrodes. Advanced transmitter with  (1) AO, (2) DO,  no serial comm., IP 67 painted aluminum enclosure &amp; 24 VAC/DC input pwr.  Remote mount. </t>
  </si>
  <si>
    <t xml:space="preserve">In-line EM flow sensor, 1.0 in. CS body with polypro liner, 150 # flanges and 3, 316 SS electrodes. Advanced transmitter with  (1) AO, (2) DO,  no serial comm., IP 67 painted aluminum enclosure &amp; 24 VAC/DC input pwr.  Remote mount. </t>
  </si>
  <si>
    <t xml:space="preserve">In-line EM flow sensor, 2.0 in. CS body with PTFE liner, 150 # flanges and 3, 316 SS electrodes. Advanced transmitter with  (1) AO, (2) DO,  no serial comm., IP 67 painted aluminum enclosure &amp; 24 VAC/DC input pwr.  Remote mount. </t>
  </si>
  <si>
    <t xml:space="preserve">In-line EM flow sensor, 2.0 in. CS body with polypro liner, 150 # flanges and 3, 316 SS electrodes. Advanced transmitter with  (1) AO, (2) DO,  no serial comm., IP 67 painted aluminum enclosure &amp; 24 VAC/DC input pwr.  Remote mount. </t>
  </si>
  <si>
    <t xml:space="preserve">In-line EM flow sensor, 2.0 in. 316 SS body with PTFE liner, 150 # flanges and 3, 316 SS electrodes. Advanced transmitter with  (1) AO, (2) DO,  no serial comm., IP 67 painted aluminum enclosure &amp; 24 VAC/DC input pwr.  Remote mount. </t>
  </si>
  <si>
    <t xml:space="preserve">In-line EM flow sensor, 3.0 in. CS body with polypro liner, 150 # flanges and 3, 316 SS electrodes. Advanced transmitter with  (1) AO, (2) DO,  no serial comm., IP 67 painted aluminum enclosure &amp; 24 VAC/DC input pwr.  Remote mount. </t>
  </si>
  <si>
    <t xml:space="preserve">In-line EM flow sensor, 4.0 in. CS body with PTFE liner, 150 # flanges and 3, 316 SS electrodes. Advanced transmitter with  (1) AO, (2) DO,  no serial comm., IP 67 painted aluminum enclosure &amp; 24 VAC/DC input pwr.  Remote mount. </t>
  </si>
  <si>
    <t xml:space="preserve">In-line EM flow sensor, 4.0 in. CS body with polypro liner, 150 # flanges and 3, 316 SS electrodes. Advanced transmitter with  (1) AO, (2) DO,  no serial comm., IP 67 painted aluminum enclosure &amp; 24 VAC/DC input pwr.  Remote mount. </t>
  </si>
  <si>
    <t xml:space="preserve">In-line EM flow sensor, 5.0 in. CS body with PTFE liner, 150 # flanges and 3, 316 SS electrodes. Advanced transmitter with  (1) AO, (2) DO,  no serial comm., IP 67 painted aluminum enclosure &amp; 24 VAC/DC input pwr.  Remote mount. </t>
  </si>
  <si>
    <t xml:space="preserve">In-line EM flow sensor, 6.0 in. CS body with PTFE liner, 150 # flanges and 3, 316 SS electrodes. Advanced transmitter with  (1) AO, (2) DO,  no serial comm., IP 67 painted aluminum enclosure &amp; 24 VAC/DC input pwr.  Remote mount. </t>
  </si>
  <si>
    <t xml:space="preserve">In-line EM flow sensor, 6.0 in. CS body with polypro liner, 150 # flanges and 3, 316 SS electrodes. Advanced transmitter with  (1) AO, (2) DO,  no serial comm., IP 67 painted aluminum enclosure &amp; 24 VAC/DC input pwr.  Remote mount. </t>
  </si>
  <si>
    <t xml:space="preserve">In-line EM flow sensor, 8.0 in. CS body with PTFE liner, 150 # flanges and 3, 316 SS electrodes. Advanced transmitter with  (1) AO, (2) DO,  no serial comm., IP 67 painted aluminum enclosure &amp; 24 VAC/DC input pwr.  Remote mount. </t>
  </si>
  <si>
    <t xml:space="preserve">In-line EM flow sensor, 8.0 in. CS body with ebonite liner, 150 # flanges and 3, 316 SS electrodes. Advanced transmitter with  (1) AO, (2) DO,  no serial comm., IP 67 painted aluminum enclosure &amp; 24 VAC/DC input pwr.  Remote mount. </t>
  </si>
  <si>
    <t xml:space="preserve">In-line EM flow sensor, 10 in. CS body with PTFE liner, 150 # flanges and 3, 316 SS electrodes. Advanced transmitter with  (1) AO, (2) DO,  no serial comm., IP 67 painted aluminum enclosure &amp; 24 VAC/DC input pwr.  Remote mount. </t>
  </si>
  <si>
    <t xml:space="preserve">In-line EM flow sensor, 10 in. CS body with ebonite liner, 150 # flanges and 3, 316 SS electrodes. Advanced transmitter with  (1) AO, (2) DO,  no serial comm., IP 67 painted aluminum enclosure &amp; 24 VAC/DC input pwr.  Remote mount. </t>
  </si>
  <si>
    <t xml:space="preserve">In-line EM flow sensor, 12 in. CS body with PTFE liner, 150 # flanges and 3, 316 SS electrodes. Advanced transmitter with  (1) AO, (2) DO,  no serial comm., IP 67 painted aluminum enclosure &amp; 24 VAC/DC input pwr.  Remote mount. </t>
  </si>
  <si>
    <t xml:space="preserve">In-line EM flow sensor, 12 in. CS body with ebonite liner, 150 # flanges and 3, 316 SS electrodes. Advanced transmitter with  (1) AO, (2) DO,  no serial comm., IP 67 painted aluminum enclosure &amp; 24 VAC/DC input pwr.  Remote mount. </t>
  </si>
  <si>
    <t xml:space="preserve">In-line EM flow sensor, 14 in. CS body with ebonite liner, 150 # flanges and 3, 316 SS electrodes. Advanced transmitter with  (1) AO, (2) DO,  no serial comm., IP 67 painted aluminum enclosure &amp; 24 VAC/DC input pwr.  Remote mount. </t>
  </si>
  <si>
    <t xml:space="preserve">In-line EM flow sensor, 1.5 in. CS body with PTFE liner, 150 # flanges and 3, 316 SS electrodes. Advanced transmitter with  (1) AO, (2) DO,  no serial comm., IP 67 painted aluminum enclosure &amp; 24 VAC/DC input pwr.  Remote mount. </t>
  </si>
  <si>
    <t xml:space="preserve">In-line EM flow sensor, 1.5 in. CS body with polypro liner, 150 # flanges and 3, 316 SS electrodes. Advanced transmitter with  (1) AO, (2) DO,  no serial comm., IP 67 painted aluminum enclosure &amp; 24 VAC/DC input pwr.  Remote mount. </t>
  </si>
  <si>
    <t xml:space="preserve">In-line EM flow sensor, 16 in. CS body with ebonite liner, 150 # flanges and 3, 316 SS electrodes. Advanced transmitter with  (1) AO, (2) DO,  no serial comm., IP 67 painted aluminum enclosure &amp; 24 VAC/DC input pwr.  Remote mount. </t>
  </si>
  <si>
    <t xml:space="preserve">In-line EM flow sensor, 18 in. CS body with PTFE liner, 150 # flanges and 3, 316 SS electrodes. Advanced transmitter with  (1) AO, (2) DO,  no serial comm., IP 67 painted aluminum enclosure &amp; 24 VAC/DC input pwr.  Remote mount. </t>
  </si>
  <si>
    <t xml:space="preserve">In-line EM flow sensor, 18 in. CS body with ebonite liner, 150 # flanges and 3, 316 SS electrodes. Advanced transmitter with  (1) AO, (2) DO,  no serial comm., IP 67 painted aluminum enclosure &amp; 24 VAC/DC input pwr.  Remote mount. </t>
  </si>
  <si>
    <t xml:space="preserve">In-line EM flow sensor, 20 in. CS body with ebonite liner, 150 # flanges and 3, 316 SS electrodes. Advanced transmitter with  (1) AO, (2) DO,  no serial comm., IP 67 painted aluminum enclosure &amp; 24 VAC/DC input pwr.  Remote mount. </t>
  </si>
  <si>
    <t xml:space="preserve">In-line EM flow sensor, 24 in.  CS body with ebonite liner, 150 # flanges and 3, 316 SS electrodes. Advanced transmitter with  (1) AO, (2) DO,  no serial comm., IP 67 painted aluminum enclosure &amp; 24 VAC/DC input pwr.  Remote mount. </t>
  </si>
  <si>
    <t xml:space="preserve">In-line EM flow sensor, 2.5 in.  CS body with PTFE liner, 150 # flanges and 3, 316 SS electrodes. Advanced transmitter with  (1) AO, (2) DO,  no serial comm., IP 67 painted aluminum enclosure &amp; 24 VAC/DC input pwr.  Remote mount. </t>
  </si>
  <si>
    <t xml:space="preserve">In-line EM flow sensor, 2.5 in.  CS body with polypro liner, 150 # flanges and 3, 316 SS electrodes. Advanced transmitter with  (1) AO, (2) DO,  no serial comm., IP 67 painted aluminum enclosure &amp; 24 VAC/DC input pwr.  Remote mount. </t>
  </si>
  <si>
    <t xml:space="preserve">In-line EM flow sensor, 2.0 in. CS body with PTFE liner, 300 # flanges and 3, 316 SS electrodes. Advanced transmitter with  (1) AO, (2) DO,  no serial comm., IP 67 painted aluminum enclosure &amp; 24 VAC/DC input pwr.  Remote mount. </t>
  </si>
  <si>
    <t xml:space="preserve">In-line EM flow sensor, 4.0 in. CS body with PTFE liner, 300 # flanges and 3, 316 SS electrodes. Advanced transmitter with  (1) AO, (2) DO,  no serial comm., IP 67 painted aluminum enclosure &amp; 24 VAC/DC input pwr.  Remote mount. </t>
  </si>
  <si>
    <t xml:space="preserve">In-line EM flow sensor, 6.0 in. CS body with PTFE liner, 300 # flanges and 3, 316 SS electrodes. Advanced transmitter with  (1) AO, (2) DO,  no serial comm., IP 67 painted aluminum enclosure &amp; 24 VAC/DC input pwr.  Remote mount. </t>
  </si>
  <si>
    <t xml:space="preserve">In-line EM flow sensor, 8.0 in. CS body with PTFE liner, 300 # flanges and 3, 316 SS electrodes. Advanced transmitter with  (1) AO, (2) DO,  no serial comm., IP 67 painted aluminum enclosure &amp; 24 VAC/DC input pwr.  Remote mount. </t>
  </si>
  <si>
    <t xml:space="preserve">In-line EM flow sensor, 8.0 in. CS body with ebonite liner, 300 # flanges and 3, 316 SS electrodes. Advanced transmitter with  (1) AO, (2) DO,  no serial comm., IP 67 painted aluminum enclosure &amp; 24 VAC/DC input pwr.  Remote mount. </t>
  </si>
  <si>
    <t xml:space="preserve">In-line EM flow sensor, 10 in. CS body with PTFE liner, 300 # flanges and 3, 316 SS electrodes. Advanced transmitter with  (1) AO, (2) DO,  no serial comm., IP 67 painted aluminum enclosure &amp; 24 VAC/DC input pwr.  Remote mount. </t>
  </si>
  <si>
    <t xml:space="preserve">In-line EM flow sensor, 10 in. CS body with ebonite liner, 300 # flanges and 3, 316 SS electrodes. Advanced transmitter with  (1) AO, (2) DO,  no serial comm., IP 67 painted aluminum enclosure &amp; 24 VAC/DC input pwr.  Remote mount. </t>
  </si>
  <si>
    <t xml:space="preserve">In-line EM flow sensor, 2.5 in.  CS body with PTFE liner, 300 # flanges and 3, 316 SS electrodes. Advanced transmitter with  (1) AO, (2) DO,  no serial comm., IP 67 painted aluminum enclosure &amp; 24 VAC/DC input pwr.  Remote mount. </t>
  </si>
  <si>
    <t xml:space="preserve">In-line EM flow sensor, 1.0 in. CS body with PTFE liner, 150 # flanges and 3, 316 SS electrodes. Advanced transmitter with  (1) AO, (2) DO,  no serial comm., IP 67 painted aluminum enclosure &amp; 120-240 VAC input pwr.  Remote mount. </t>
  </si>
  <si>
    <t xml:space="preserve">In-line EM flow sensor, 2.0 in. CS body with PTFE liner, 150 # flanges and 3, 316 SS electrodes. Advanced transmitter with  (1) AO, (2) DO,  no serial comm., IP 67 painted aluminum enclosure &amp; 120-240 VAC input pwr.  Remote mount. </t>
  </si>
  <si>
    <t xml:space="preserve">In-line EM flow sensor, 2.0 in. CS body with polypro liner, 150 # flanges and 3, 316 SS electrodes. Advanced transmitter with  (1) AO, (2) DO,  no serial comm., IP 67 painted aluminum enclosure &amp; 120-240 VAC input pwr.  Remote mount. </t>
  </si>
  <si>
    <t xml:space="preserve">In-line EM flow sensor, 3.0 in. CS body with PTFE liner, 150 # flanges and 3, 316 SS electrodes. Advanced transmitter with  (1) AO, (2) DO,  no serial comm., IP 67 painted aluminum enclosure &amp; 120-240 VAC input pwr.  Remote mount. </t>
  </si>
  <si>
    <t xml:space="preserve">In-line EM flow sensor, 3.0 in. CS body with polypro liner, 150 # flanges and 3, 316 SS electrodes. Advanced transmitter with  (1) AO, (2) DO,  no serial comm., IP 67 painted aluminum enclosure &amp; 120-240 VAC input pwr.  Remote mount. </t>
  </si>
  <si>
    <t xml:space="preserve">In-line EM flow sensor, 4.0 in. CS body with PTFE liner, 150 # flanges and 3, 316 SS electrodes. Advanced transmitter with  (1) AO, (2) DO,  no serial comm., IP 67 painted aluminum enclosure &amp; 120-240 VAC input pwr.  Remote mount. </t>
  </si>
  <si>
    <t xml:space="preserve">In-line EM flow sensor, 4.0 in. CS body with polypro liner, 150 # flanges and 3, 316 SS electrodes. Advanced transmitter with  (1) AO, (2) DO,  no serial comm., IP 67 painted aluminum enclosure &amp; 120-240 VAC input pwr.  Remote mount. </t>
  </si>
  <si>
    <t xml:space="preserve">In-line EM flow sensor, 6.0 in. CS body with PTFE liner, 150 # flanges and 3, 316 SS electrodes. Advanced transmitter with  (1) AO, (2) DO,  no serial comm., IP 67 painted aluminum enclosure &amp; 120-240 VAC input pwr.  Remote mount. </t>
  </si>
  <si>
    <t xml:space="preserve">In-line EM flow sensor, 6.0 in. CS body with polypro liner, 150 # flanges and 3, 316 SS electrodes. Advanced transmitter with  (1) AO, (2) DO,  no serial comm., IP 67 painted aluminum enclosure &amp; 120-240 VAC input pwr.  Remote mount. </t>
  </si>
  <si>
    <t xml:space="preserve">In-line EM flow sensor, 8.0 in. CS body with PTFE liner, 150 # flanges and 3, 316 SS electrodes. Advanced transmitter with  (1) AO, (2) DO,  no serial comm., IP 67 painted aluminum enclosure &amp; 120-240 VAC input pwr.  Remote mount. </t>
  </si>
  <si>
    <t xml:space="preserve">In-line EM flow sensor, 8.0 in. CS body with ebonite liner, 150 # flanges and 3, 316 SS electrodes. Advanced transmitter with  (1) AO, (2) DO,  no serial comm., IP 67 painted aluminum enclosure &amp; 120-240 VAC input pwr.  Remote mount. </t>
  </si>
  <si>
    <t xml:space="preserve">In-line EM flow sensor, 10 in. CS body with PTFE liner, 150 # flanges and 3, 316 SS electrodes. Advanced transmitter with  (1) AO, (2) DO,  no serial comm., IP 67 painted aluminum enclosure &amp; 120-240 VAC input pwr.  Remote mount. </t>
  </si>
  <si>
    <t xml:space="preserve">In-line EM flow sensor, 10 in. CS body with ebonite liner, 150 # flanges and 3, 316 SS electrodes. Advanced transmitter with  (1) AO, (2) DO,  no serial comm., IP 67 painted aluminum enclosure &amp; 120-240 VAC input pwr.  Remote mount. </t>
  </si>
  <si>
    <t xml:space="preserve">In-line EM flow sensor, 12 in. CS body with ebonite liner, 150 # flanges and 3, 316 SS electrodes. Advanced transmitter with  (1) AO, (2) DO,  no serial comm., IP 67 painted aluminum enclosure &amp; 120-240 VAC input pwr.  Remote mount. </t>
  </si>
  <si>
    <t xml:space="preserve">In-line EM flow sensor, 18 in. CS body with ebonite liner, 150 # flanges and 3, 316 SS electrodes. Advanced transmitter with  (1) AO, (2) DO,  no serial comm., IP 67 painted aluminum enclosure &amp; 120-240 VAC input pwr.  Remote mount. </t>
  </si>
  <si>
    <t xml:space="preserve">In-line EM flow sensor, 20 in. CS body with ebonite liner, 150 # flanges and 3, 316 SS electrodes. Advanced transmitter with  (1) AO, (2) DO,  no serial comm., IP 67 painted aluminum enclosure &amp; 120-240 VAC input pwr.  Remote mount. </t>
  </si>
  <si>
    <t xml:space="preserve">In-line EM flow sensor, 2.5 in.  CS body with PTFE liner, 150 # flanges and 3, 316 SS electrodes. Advanced transmitter with  (1) AO, (2) DO,  no serial comm., IP 67 painted aluminum enclosure &amp; 120-240 VAC input pwr.  Remote mount. </t>
  </si>
  <si>
    <t xml:space="preserve">In-line EM flow sensor, 3.0 in. CS body with PTFE liner, 300 # flanges and 3, 316 SS electrodes. Advanced transmitter with  (1) AO, (2) DO,  no serial comm., IP 67 painted aluminum enclosure &amp; 120-240 VAC input pwr.  Remote mount. </t>
  </si>
  <si>
    <t xml:space="preserve">In-line EM flow sensor, 3.0 in. CS body with PTFE liner, 150 # flanges and 3, 316 SS electrodes. Advanced transmitter with  (1) AO, (2) DO,  MODBUS RS485, IP 67 painted aluminum enclosure &amp; 24 VAC/DC input pwr.  Integral mount. </t>
  </si>
  <si>
    <t xml:space="preserve">In-line EM flow sensor, 3.0 in. CS body with polypro liner, 150 # flanges and 3, 316 SS electrodes. Advanced transmitter with  (1) AO, (2) DO,  MODBUS RS485, IP 67 painted aluminum enclosure &amp; 24 VAC/DC input pwr.  Remote mount. </t>
  </si>
  <si>
    <t xml:space="preserve">In-line EM flow sensor, 4.0 in. CS body with polypro liner, 150 # flanges and 3, 316 SS electrodes. Advanced transmitter with  (1) AO, (2) DO,  MODBUS RS485, IP 67 painted aluminum enclosure &amp; 120-240 VAC input pwr.  Integral mount. </t>
  </si>
  <si>
    <t xml:space="preserve">In-line EM flow sensor, 6.0 in. CS body with PTFE liner, 150 # flanges and 3, 316 SS electrodes. Advanced transmitter with  (1) AO, (2) DO,  MODBUS RS485, IP 67 painted aluminum enclosure &amp; 24 VAC/DC input pwr.  Integral mount. </t>
  </si>
  <si>
    <t xml:space="preserve">In-line EM flow sensor, 2.5 in.  CS body with PTFE liner, wafer style connection and 3, 316 SS electrodes. Advanced transmitter with  (1) AO, (2) DO,  MODBUS RS485, IP 67 painted aluminum enclosure &amp; 24 VAC/DC input pwr.  Integral mount. </t>
  </si>
  <si>
    <t xml:space="preserve">In-line EM flow sensor, 20 in. CS body with PTFE liner, 150 # flanges and 3, 316 SS electrodes. Advanced transmitter with  (1) AO, (2) DO,  no serial comm., IP 67 painted aluminum enclosure &amp; 24 VAC/DC input pwr.  Integral mount. </t>
  </si>
  <si>
    <t xml:space="preserve">In-line EM flow sensor, 14 in. CS body with PTFE liner, 300 # flanges and 3, 316 SS electrodes. Advanced transmitter with  (1) AO, (2) DO,  no serial comm., IP 67 painted aluminum enclosure &amp; 24 VAC/DC input pwr.  Integral mount. </t>
  </si>
  <si>
    <t xml:space="preserve">In-line EM flow sensor, 16 in. CS body with PTFE liner, 300 # flanges and 3, 316 SS electrodes. Advanced transmitter with  (1) AO, (2) DO,  no serial comm., IP 67 painted aluminum enclosure &amp; 24 VAC/DC input pwr.  Integral mount. </t>
  </si>
  <si>
    <t xml:space="preserve">In-line EM flow sensor, 2.0 in. CS body with PTFE liner, wafer style connection and 3, 316 SS electrodes. Advanced transmitter with  (1) AO, (2) DO,  no serial comm., IP 67 painted aluminum enclosure &amp; 24 VAC/DC input pwr.  Integral mount. </t>
  </si>
  <si>
    <t xml:space="preserve">In-line EM flow sensor, 16 in. CS body with ebonite liner, 150 # flanges and 3, 316 SS electrodes. Advanced transmitter with  (1) AO, (2) DO,  no serial comm., IP 67 painted aluminum enclosure &amp; 120-240 VAC input pwr.  Remote mount. </t>
  </si>
  <si>
    <t xml:space="preserve"> ONICON FT-3100 Inline Electromagnetic Flow Meters</t>
  </si>
  <si>
    <r>
      <t xml:space="preserve">Transmitter Series (A)
</t>
    </r>
    <r>
      <rPr>
        <sz val="10"/>
        <color theme="1"/>
        <rFont val="Arial"/>
        <family val="2"/>
      </rPr>
      <t>1 = Basic Transmitter</t>
    </r>
  </si>
  <si>
    <r>
      <t xml:space="preserve">Meter Size (GG)
</t>
    </r>
    <r>
      <rPr>
        <u/>
        <sz val="10"/>
        <color theme="1"/>
        <rFont val="Arial"/>
        <family val="2"/>
      </rPr>
      <t>Flanged/ Wafer Models</t>
    </r>
    <r>
      <rPr>
        <sz val="10"/>
        <color theme="1"/>
        <rFont val="Arial"/>
        <family val="2"/>
      </rPr>
      <t xml:space="preserve">
01 = 1" (25 mm)          
15 = 1.5" (40 mm)       
02 = 2" (50 mm)          
25 = 2.5" (65 mm)       
03 = 3" (80 mm)          
04 = 4" (100 mm)          
05 = 5" (125 mm)         
06 = 6" (150 mm)         
08 = 8" (200 mm)         
10 = 10" (250 mm)        
nn = 12 - 24"</t>
    </r>
    <r>
      <rPr>
        <b/>
        <sz val="10"/>
        <color theme="1"/>
        <rFont val="Arial"/>
        <family val="2"/>
      </rPr>
      <t xml:space="preserve"> </t>
    </r>
    <r>
      <rPr>
        <sz val="10"/>
        <color theme="1"/>
        <rFont val="Arial"/>
        <family val="2"/>
      </rPr>
      <t xml:space="preserve">(300-600mm)
</t>
    </r>
    <r>
      <rPr>
        <u/>
        <sz val="10"/>
        <color theme="1"/>
        <rFont val="Arial"/>
        <family val="2"/>
      </rPr>
      <t>Threaded Models</t>
    </r>
    <r>
      <rPr>
        <sz val="10"/>
        <color theme="1"/>
        <rFont val="Arial"/>
        <family val="2"/>
      </rPr>
      <t xml:space="preserve">
AA = 1/4" (8 mm)     
AB = 3/8" (10 mm)                                                                            
AC = 1/2" (15 mm)     
AD = 3/4" (20 mm)
AE = 1" (25 mm) </t>
    </r>
  </si>
  <si>
    <r>
      <t xml:space="preserve">Process Connection </t>
    </r>
    <r>
      <rPr>
        <b/>
        <sz val="11"/>
        <rFont val="Arial"/>
        <family val="2"/>
      </rPr>
      <t>(I)</t>
    </r>
    <r>
      <rPr>
        <b/>
        <sz val="11"/>
        <color theme="1"/>
        <rFont val="Arial"/>
        <family val="2"/>
      </rPr>
      <t xml:space="preserve">
</t>
    </r>
    <r>
      <rPr>
        <sz val="10"/>
        <color theme="1"/>
        <rFont val="Arial"/>
        <family val="2"/>
      </rPr>
      <t xml:space="preserve">0 = Wafer Connection
</t>
    </r>
    <r>
      <rPr>
        <b/>
        <sz val="10"/>
        <color theme="1"/>
        <rFont val="Arial"/>
        <family val="2"/>
      </rPr>
      <t>(Available from 1 - 4")</t>
    </r>
    <r>
      <rPr>
        <sz val="10"/>
        <color theme="1"/>
        <rFont val="Arial"/>
        <family val="2"/>
      </rPr>
      <t xml:space="preserve">
1 = ANSI 150 Flanges
3 = ANSI 300 Flanges
A = NPT Thread
</t>
    </r>
    <r>
      <rPr>
        <b/>
        <sz val="10"/>
        <color theme="1"/>
        <rFont val="Arial"/>
        <family val="2"/>
      </rPr>
      <t xml:space="preserve">(Available from 1/4 - 1") </t>
    </r>
  </si>
  <si>
    <r>
      <rPr>
        <b/>
        <sz val="11"/>
        <color theme="1"/>
        <rFont val="Arial"/>
        <family val="2"/>
      </rPr>
      <t>Body Material (JK)</t>
    </r>
    <r>
      <rPr>
        <sz val="11"/>
        <color theme="1"/>
        <rFont val="Arial"/>
        <family val="2"/>
      </rPr>
      <t xml:space="preserve">
</t>
    </r>
    <r>
      <rPr>
        <sz val="10"/>
        <color theme="1"/>
        <rFont val="Arial"/>
        <family val="2"/>
      </rPr>
      <t xml:space="preserve">11 = Carbon Steel
</t>
    </r>
    <r>
      <rPr>
        <b/>
        <sz val="10"/>
        <color theme="1"/>
        <rFont val="Arial"/>
        <family val="2"/>
      </rPr>
      <t>(Available for PTFE, Ebonite and PP liners, 1" and up)</t>
    </r>
    <r>
      <rPr>
        <sz val="10"/>
        <color theme="1"/>
        <rFont val="Arial"/>
        <family val="2"/>
      </rPr>
      <t xml:space="preserve">
41 = 304 SS 
</t>
    </r>
    <r>
      <rPr>
        <b/>
        <sz val="10"/>
        <color theme="1"/>
        <rFont val="Arial"/>
        <family val="2"/>
      </rPr>
      <t>(Available for PTFE liner only, 1/4" and up)</t>
    </r>
    <r>
      <rPr>
        <sz val="10"/>
        <color theme="1"/>
        <rFont val="Arial"/>
        <family val="2"/>
      </rPr>
      <t xml:space="preserve">
51 = 316 SS 
</t>
    </r>
    <r>
      <rPr>
        <b/>
        <sz val="10"/>
        <color theme="1"/>
        <rFont val="Arial"/>
        <family val="2"/>
      </rPr>
      <t>(Available for PTFE liner only, 1" and up)</t>
    </r>
    <r>
      <rPr>
        <sz val="10"/>
        <color theme="1"/>
        <rFont val="Arial"/>
        <family val="2"/>
      </rPr>
      <t xml:space="preserve">
91 = Polypropylene 
</t>
    </r>
    <r>
      <rPr>
        <b/>
        <sz val="10"/>
        <color theme="1"/>
        <rFont val="Arial"/>
        <family val="2"/>
      </rPr>
      <t>(Available for PP liner only, 1/4 - 1")</t>
    </r>
  </si>
  <si>
    <r>
      <t xml:space="preserve">Electronics Enclosure (D)
</t>
    </r>
    <r>
      <rPr>
        <sz val="10"/>
        <color theme="1"/>
        <rFont val="Arial"/>
        <family val="2"/>
      </rPr>
      <t>1 = IP67 (NEMA 4X) nylon enclosure w/ display</t>
    </r>
  </si>
  <si>
    <r>
      <t xml:space="preserve">FT-3100 Model Number Codification
FT-3AGG-HIJKL-BCDE
</t>
    </r>
    <r>
      <rPr>
        <b/>
        <i/>
        <sz val="11"/>
        <color theme="1"/>
        <rFont val="Arial"/>
        <family val="2"/>
      </rPr>
      <t>Options selected below might affect the price</t>
    </r>
  </si>
  <si>
    <t>FT-3101-10111-1011</t>
  </si>
  <si>
    <t>FT-3101-10111-1111</t>
  </si>
  <si>
    <t>FT-3101-11111-1011</t>
  </si>
  <si>
    <t>FT-3101-11111-1012</t>
  </si>
  <si>
    <t>FT-3101-11111-1111</t>
  </si>
  <si>
    <t>FT-3101-11111-1112</t>
  </si>
  <si>
    <t>FT-3101-11112-1011</t>
  </si>
  <si>
    <t>FT-3101-11112-1012</t>
  </si>
  <si>
    <t>FT-3101-11112-1111</t>
  </si>
  <si>
    <t>FT-3101-11112-1112</t>
  </si>
  <si>
    <t>FT-3101-11411-1011</t>
  </si>
  <si>
    <t>FT-3101-11511-1011</t>
  </si>
  <si>
    <t>FT-3101-11511-1111</t>
  </si>
  <si>
    <t>FT-3101-13111-1011</t>
  </si>
  <si>
    <t>FT-3101-13111-1012</t>
  </si>
  <si>
    <t>FT-3101-13111-1111</t>
  </si>
  <si>
    <t>FT-3101-13111-1112</t>
  </si>
  <si>
    <t>FT-3101-20111-1011</t>
  </si>
  <si>
    <t>FT-3101-20111-1012</t>
  </si>
  <si>
    <t>FT-3101-20111-1111</t>
  </si>
  <si>
    <t>FT-3101-20111-1112</t>
  </si>
  <si>
    <t>FT-3101-20112-1012</t>
  </si>
  <si>
    <t>FT-3101-20112-1112</t>
  </si>
  <si>
    <t>FT-3101-21111-1011</t>
  </si>
  <si>
    <t>FT-3101-21111-1012</t>
  </si>
  <si>
    <t>FT-3101-21111-1111</t>
  </si>
  <si>
    <t>FT-3101-21111-1112</t>
  </si>
  <si>
    <t>FT-3101-21112-1011</t>
  </si>
  <si>
    <t>FT-3101-21112-1012</t>
  </si>
  <si>
    <t>FT-3101-21112-1111</t>
  </si>
  <si>
    <t>FT-3101-21112-1112</t>
  </si>
  <si>
    <t>FT-3102-10111-1011</t>
  </si>
  <si>
    <t>FT-3102-10112-1011</t>
  </si>
  <si>
    <t>FT-3102-10112-1111</t>
  </si>
  <si>
    <t>FT-3102-11111-1011</t>
  </si>
  <si>
    <t>FT-3102-11111-1012</t>
  </si>
  <si>
    <t>FT-3102-11111-1111</t>
  </si>
  <si>
    <t>FT-3102-11111-1112</t>
  </si>
  <si>
    <t>FT-3102-11112-1011</t>
  </si>
  <si>
    <t>FT-3102-11112-1012</t>
  </si>
  <si>
    <t>FT-3102-11112-1111</t>
  </si>
  <si>
    <t>FT-3102-11112-1112</t>
  </si>
  <si>
    <t>FT-3102-11411-1011</t>
  </si>
  <si>
    <t>FT-3102-11411-1111</t>
  </si>
  <si>
    <t>FT-3102-11511-1011</t>
  </si>
  <si>
    <t>FT-3102-11511-1111</t>
  </si>
  <si>
    <t>FT-3102-11512-1011</t>
  </si>
  <si>
    <t>FT-3102-11512-1111</t>
  </si>
  <si>
    <t>FT-3102-13111-1011</t>
  </si>
  <si>
    <t>FT-3102-13111-1111</t>
  </si>
  <si>
    <t>FT-3102-13112-1011</t>
  </si>
  <si>
    <t>FT-3102-13112-1111</t>
  </si>
  <si>
    <t>FT-3102-20111-1011</t>
  </si>
  <si>
    <t>FT-3102-20111-1012</t>
  </si>
  <si>
    <t>FT-3102-20111-1111</t>
  </si>
  <si>
    <t>FT-3102-20111-1112</t>
  </si>
  <si>
    <t>FT-3102-21111-1011</t>
  </si>
  <si>
    <t>FT-3102-21111-1012</t>
  </si>
  <si>
    <t>FT-3102-21111-1111</t>
  </si>
  <si>
    <t>FT-3102-21111-1112</t>
  </si>
  <si>
    <t>FT-3102-21112-1011</t>
  </si>
  <si>
    <t>FT-3102-21112-1012</t>
  </si>
  <si>
    <t>FT-3102-21112-1111</t>
  </si>
  <si>
    <t>FT-3102-21112-1112</t>
  </si>
  <si>
    <t>FT-3103-10111-1011</t>
  </si>
  <si>
    <t>FT-3103-10111-1111</t>
  </si>
  <si>
    <t>FT-3103-10112-1012</t>
  </si>
  <si>
    <t>FT-3103-10112-1112</t>
  </si>
  <si>
    <t>FT-3103-11111-1011</t>
  </si>
  <si>
    <t>FT-3103-11111-1012</t>
  </si>
  <si>
    <t>FT-3103-11111-1111</t>
  </si>
  <si>
    <t>FT-3103-11111-1112</t>
  </si>
  <si>
    <t>FT-3103-11111-2011</t>
  </si>
  <si>
    <t>FT-3103-11112-1011</t>
  </si>
  <si>
    <t>FT-3103-11112-1012</t>
  </si>
  <si>
    <t>FT-3103-11112-1111</t>
  </si>
  <si>
    <t>FT-3103-11112-1112</t>
  </si>
  <si>
    <t>FT-3103-13111-1011</t>
  </si>
  <si>
    <t>FT-3103-13111-1012</t>
  </si>
  <si>
    <t>FT-3103-13111-1111</t>
  </si>
  <si>
    <t>FT-3103-13111-1112</t>
  </si>
  <si>
    <t>FT-3103-13112-1012</t>
  </si>
  <si>
    <t>FT-3103-13112-1112</t>
  </si>
  <si>
    <t>FT-3103-20111-1011</t>
  </si>
  <si>
    <t>FT-3103-20111-1012</t>
  </si>
  <si>
    <t>FT-3103-20111-1111</t>
  </si>
  <si>
    <t>FT-3103-20111-1112</t>
  </si>
  <si>
    <t>FT-3103-21111-1011</t>
  </si>
  <si>
    <t>FT-3103-21111-1012</t>
  </si>
  <si>
    <t>FT-3103-21111-1111</t>
  </si>
  <si>
    <t>FT-3103-21111-1112</t>
  </si>
  <si>
    <t>FT-3103-21112-1011</t>
  </si>
  <si>
    <t>FT-3103-21112-1012</t>
  </si>
  <si>
    <t>FT-3103-21112-1111</t>
  </si>
  <si>
    <t>FT-3103-21112-1112</t>
  </si>
  <si>
    <t>FT-3104-10111-1011</t>
  </si>
  <si>
    <t>FT-3104-10111-1012</t>
  </si>
  <si>
    <t>FT-3104-10111-1111</t>
  </si>
  <si>
    <t>FT-3104-10111-1112</t>
  </si>
  <si>
    <t>FT-3104-10112-1011</t>
  </si>
  <si>
    <t>FT-3104-10112-1012</t>
  </si>
  <si>
    <t>FT-3104-10112-1111</t>
  </si>
  <si>
    <t>FT-3104-10112-1112</t>
  </si>
  <si>
    <t>FT-3104-11111-1011</t>
  </si>
  <si>
    <t>FT-3104-11111-1012</t>
  </si>
  <si>
    <t>FT-3104-11111-1111</t>
  </si>
  <si>
    <t>FT-3104-11111-1112</t>
  </si>
  <si>
    <t>FT-3104-11112-1011</t>
  </si>
  <si>
    <t>FT-3104-11112-1012</t>
  </si>
  <si>
    <t>FT-3104-11112-1111</t>
  </si>
  <si>
    <t>FT-3104-11112-1112</t>
  </si>
  <si>
    <t>FT-3104-13111-1011</t>
  </si>
  <si>
    <t>FT-3104-13111-1012</t>
  </si>
  <si>
    <t>FT-3104-13111-1111</t>
  </si>
  <si>
    <t>FT-3104-13111-1112</t>
  </si>
  <si>
    <t>FT-3104-13112-1011</t>
  </si>
  <si>
    <t>FT-3104-13112-1012</t>
  </si>
  <si>
    <t>FT-3104-13112-1111</t>
  </si>
  <si>
    <t>FT-3104-13112-1112</t>
  </si>
  <si>
    <t>FT-3104-13112-2011</t>
  </si>
  <si>
    <t>FT-3104-13112-2012</t>
  </si>
  <si>
    <t>FT-3104-20111-1011</t>
  </si>
  <si>
    <t>FT-3104-20111-1012</t>
  </si>
  <si>
    <t>FT-3104-20111-1111</t>
  </si>
  <si>
    <t>FT-3104-20111-1112</t>
  </si>
  <si>
    <t>FT-3104-20112-1011</t>
  </si>
  <si>
    <t>FT-3104-20112-1111</t>
  </si>
  <si>
    <t>FT-3104-21111-1011</t>
  </si>
  <si>
    <t>FT-3104-21111-1012</t>
  </si>
  <si>
    <t>FT-3104-21111-1111</t>
  </si>
  <si>
    <t>FT-3104-21111-1112</t>
  </si>
  <si>
    <t>FT-3104-21112-1011</t>
  </si>
  <si>
    <t>FT-3104-21112-1012</t>
  </si>
  <si>
    <t>FT-3104-21112-1111</t>
  </si>
  <si>
    <t>FT-3104-21112-1112</t>
  </si>
  <si>
    <t>FT-3105-11111-1011</t>
  </si>
  <si>
    <t>FT-3105-11111-1012</t>
  </si>
  <si>
    <t>FT-3105-11111-1111</t>
  </si>
  <si>
    <t>FT-3105-11111-1112</t>
  </si>
  <si>
    <t>FT-3105-11112-1011</t>
  </si>
  <si>
    <t>FT-3105-11112-1111</t>
  </si>
  <si>
    <t>FT-3105-13111-1011</t>
  </si>
  <si>
    <t>FT-3105-21111-1011</t>
  </si>
  <si>
    <t>FT-3105-21111-1012</t>
  </si>
  <si>
    <t>FT-3105-21111-1111</t>
  </si>
  <si>
    <t>FT-3105-21111-1112</t>
  </si>
  <si>
    <t>FT-3105-21112-1011</t>
  </si>
  <si>
    <t>FT-3105-21112-1012</t>
  </si>
  <si>
    <t>FT-3105-21112-1111</t>
  </si>
  <si>
    <t>FT-3105-21112-1112</t>
  </si>
  <si>
    <t>FT-3106-11111-1011</t>
  </si>
  <si>
    <t>FT-3106-11111-1012</t>
  </si>
  <si>
    <t>FT-3106-11111-1111</t>
  </si>
  <si>
    <t>FT-3106-11111-1112</t>
  </si>
  <si>
    <t>FT-3106-11112-1011</t>
  </si>
  <si>
    <t>FT-3106-11112-1012</t>
  </si>
  <si>
    <t>FT-3106-11112-1111</t>
  </si>
  <si>
    <t>FT-3106-11112-1112</t>
  </si>
  <si>
    <t>FT-3106-11512-1011</t>
  </si>
  <si>
    <t>FT-3106-11512-1111</t>
  </si>
  <si>
    <t>FT-3106-13111-1011</t>
  </si>
  <si>
    <t>FT-3106-13111-1012</t>
  </si>
  <si>
    <t>FT-3106-13111-1111</t>
  </si>
  <si>
    <t>FT-3106-13111-1112</t>
  </si>
  <si>
    <t>FT-3106-13112-1011</t>
  </si>
  <si>
    <t>FT-3106-13112-1111</t>
  </si>
  <si>
    <t>FT-3106-21111-1011</t>
  </si>
  <si>
    <t>FT-3106-21111-1012</t>
  </si>
  <si>
    <t>FT-3106-21111-1111</t>
  </si>
  <si>
    <t>FT-3106-21111-1112</t>
  </si>
  <si>
    <t>FT-3106-21112-1011</t>
  </si>
  <si>
    <t>FT-3106-21112-1012</t>
  </si>
  <si>
    <t>FT-3106-21112-1111</t>
  </si>
  <si>
    <t>FT-3106-21112-1112</t>
  </si>
  <si>
    <t>FT-3108-11111-1011</t>
  </si>
  <si>
    <t>FT-3108-11111-1012</t>
  </si>
  <si>
    <t>FT-3108-11111-1111</t>
  </si>
  <si>
    <t>FT-3108-11111-1112</t>
  </si>
  <si>
    <t>FT-3108-11112-1011</t>
  </si>
  <si>
    <t>FT-3108-11112-1012</t>
  </si>
  <si>
    <t>FT-3108-11112-1111</t>
  </si>
  <si>
    <t>FT-3108-11112-1112</t>
  </si>
  <si>
    <t>FT-3108-13111-1011</t>
  </si>
  <si>
    <t>FT-3108-13111-1111</t>
  </si>
  <si>
    <t>FT-3108-13112-1011</t>
  </si>
  <si>
    <t>FT-3108-13112-1111</t>
  </si>
  <si>
    <t>FT-3108-31111-1011</t>
  </si>
  <si>
    <t>FT-3108-31111-1012</t>
  </si>
  <si>
    <t>FT-3108-31111-1111</t>
  </si>
  <si>
    <t>FT-3108-31111-1112</t>
  </si>
  <si>
    <t>FT-3108-31112-1011</t>
  </si>
  <si>
    <t>FT-3108-31112-1012</t>
  </si>
  <si>
    <t>FT-3108-31112-1111</t>
  </si>
  <si>
    <t>FT-3108-31112-1112</t>
  </si>
  <si>
    <t>FT-3108-33111-1011</t>
  </si>
  <si>
    <t>FT-3108-33111-1111</t>
  </si>
  <si>
    <t>FT-3108-33112-1011</t>
  </si>
  <si>
    <t>FT-3108-33112-1111</t>
  </si>
  <si>
    <t>FT-3110-11111-1011</t>
  </si>
  <si>
    <t>FT-3110-11111-1012</t>
  </si>
  <si>
    <t>FT-3110-11111-1111</t>
  </si>
  <si>
    <t>FT-3110-11111-1112</t>
  </si>
  <si>
    <t>FT-3110-11112-1011</t>
  </si>
  <si>
    <t>FT-3110-11112-1012</t>
  </si>
  <si>
    <t>FT-3110-11112-1111</t>
  </si>
  <si>
    <t>FT-3110-11112-1112</t>
  </si>
  <si>
    <t>FT-3110-13111-1011</t>
  </si>
  <si>
    <t>FT-3110-13111-1111</t>
  </si>
  <si>
    <t>FT-3110-13112-1011</t>
  </si>
  <si>
    <t>FT-3110-13112-1111</t>
  </si>
  <si>
    <t>FT-3110-31111-1011</t>
  </si>
  <si>
    <t>FT-3110-31111-1012</t>
  </si>
  <si>
    <t>FT-3110-31111-1111</t>
  </si>
  <si>
    <t>FT-3110-31111-1112</t>
  </si>
  <si>
    <t>FT-3110-31111-2011</t>
  </si>
  <si>
    <t>FT-3110-31111-2012</t>
  </si>
  <si>
    <t>FT-3110-31112-1011</t>
  </si>
  <si>
    <t>FT-3110-31112-1012</t>
  </si>
  <si>
    <t>FT-3110-31112-1111</t>
  </si>
  <si>
    <t>FT-3110-31112-1112</t>
  </si>
  <si>
    <t>FT-3110-33111-1011</t>
  </si>
  <si>
    <t>FT-3110-33111-1012</t>
  </si>
  <si>
    <t>FT-3110-33111-1111</t>
  </si>
  <si>
    <t>FT-3110-33111-1112</t>
  </si>
  <si>
    <t>FT-3110-33112-1011</t>
  </si>
  <si>
    <t>FT-3110-33112-1111</t>
  </si>
  <si>
    <t>FT-3112-11111-1011</t>
  </si>
  <si>
    <t>FT-3112-11111-1012</t>
  </si>
  <si>
    <t>FT-3112-11111-1111</t>
  </si>
  <si>
    <t>FT-3112-11111-1112</t>
  </si>
  <si>
    <t>FT-3112-11112-1011</t>
  </si>
  <si>
    <t>FT-3112-11112-1012</t>
  </si>
  <si>
    <t>FT-3112-11112-1111</t>
  </si>
  <si>
    <t>FT-3112-13111-1011</t>
  </si>
  <si>
    <t>FT-3112-13111-1111</t>
  </si>
  <si>
    <t>FT-3112-13112-1011</t>
  </si>
  <si>
    <t>FT-3112-13112-1012</t>
  </si>
  <si>
    <t>FT-3112-13112-1111</t>
  </si>
  <si>
    <t>FT-3112-13112-1112</t>
  </si>
  <si>
    <t>FT-3112-31111-1011</t>
  </si>
  <si>
    <t>FT-3112-31111-1012</t>
  </si>
  <si>
    <t>FT-3112-31111-1111</t>
  </si>
  <si>
    <t>FT-3112-31111-1112</t>
  </si>
  <si>
    <t>FT-3112-31112-1011</t>
  </si>
  <si>
    <t>FT-3112-31112-1012</t>
  </si>
  <si>
    <t>FT-3112-31112-1111</t>
  </si>
  <si>
    <t>FT-3112-31112-1112</t>
  </si>
  <si>
    <t>FT-3112-33111-1011</t>
  </si>
  <si>
    <t>FT-3112-33111-1012</t>
  </si>
  <si>
    <t>FT-3112-33111-1111</t>
  </si>
  <si>
    <t>FT-3112-33111-1112</t>
  </si>
  <si>
    <t>FT-3112-33112-1011</t>
  </si>
  <si>
    <t>FT-3112-33112-1111</t>
  </si>
  <si>
    <t>FT-3114-11111-1011</t>
  </si>
  <si>
    <t>FT-3114-11111-1012</t>
  </si>
  <si>
    <t>FT-3114-11111-1111</t>
  </si>
  <si>
    <t>FT-3114-13111-1011</t>
  </si>
  <si>
    <t>FT-3114-31111-1011</t>
  </si>
  <si>
    <t>FT-3114-31111-1012</t>
  </si>
  <si>
    <t>FT-3114-31111-1111</t>
  </si>
  <si>
    <t>FT-3114-31111-1112</t>
  </si>
  <si>
    <t>FT-3114-31112-1011</t>
  </si>
  <si>
    <t>FT-3114-31112-1111</t>
  </si>
  <si>
    <t>FT-3114-33111-1011</t>
  </si>
  <si>
    <t>FT-3114-33111-1111</t>
  </si>
  <si>
    <t>FT-3114-33112-1011</t>
  </si>
  <si>
    <t>FT-3114-33112-1111</t>
  </si>
  <si>
    <t>FT-3115-10111-1011</t>
  </si>
  <si>
    <t>FT-3115-10111-1111</t>
  </si>
  <si>
    <t>FT-3115-11111-1011</t>
  </si>
  <si>
    <t>FT-3115-11111-1012</t>
  </si>
  <si>
    <t>FT-3115-11111-1111</t>
  </si>
  <si>
    <t>FT-3115-11111-1112</t>
  </si>
  <si>
    <t>FT-3115-11112-1011</t>
  </si>
  <si>
    <t>FT-3115-11112-1012</t>
  </si>
  <si>
    <t>FT-3115-11112-1111</t>
  </si>
  <si>
    <t>FT-3115-11112-1112</t>
  </si>
  <si>
    <t>FT-3115-11411-1011</t>
  </si>
  <si>
    <t>FT-3115-11411-1111</t>
  </si>
  <si>
    <t>FT-3115-13111-1011</t>
  </si>
  <si>
    <t>FT-3115-13111-1012</t>
  </si>
  <si>
    <t>FT-3115-13111-1111</t>
  </si>
  <si>
    <t>FT-3115-13111-1112</t>
  </si>
  <si>
    <t>FT-3115-13112-1011</t>
  </si>
  <si>
    <t>FT-3115-13112-1111</t>
  </si>
  <si>
    <t>FT-3115-20111-1011</t>
  </si>
  <si>
    <t>FT-3115-20111-1012</t>
  </si>
  <si>
    <t>FT-3115-20111-1111</t>
  </si>
  <si>
    <t>FT-3115-20111-1112</t>
  </si>
  <si>
    <t>FT-3115-21111-1011</t>
  </si>
  <si>
    <t>FT-3115-21111-1012</t>
  </si>
  <si>
    <t>FT-3115-21111-1111</t>
  </si>
  <si>
    <t>FT-3115-21111-1112</t>
  </si>
  <si>
    <t>FT-3115-21112-1011</t>
  </si>
  <si>
    <t>FT-3115-21112-1012</t>
  </si>
  <si>
    <t>FT-3115-21112-1111</t>
  </si>
  <si>
    <t>FT-3115-21112-1112</t>
  </si>
  <si>
    <t>FT-3116-11111-1011</t>
  </si>
  <si>
    <t>FT-3116-11111-1111</t>
  </si>
  <si>
    <t>FT-3116-11112-1011</t>
  </si>
  <si>
    <t>FT-3116-11112-1111</t>
  </si>
  <si>
    <t>FT-3116-13111-1011</t>
  </si>
  <si>
    <t>FT-3116-31111-1011</t>
  </si>
  <si>
    <t>FT-3116-31111-1012</t>
  </si>
  <si>
    <t>FT-3116-31111-1111</t>
  </si>
  <si>
    <t>FT-3116-31111-1112</t>
  </si>
  <si>
    <t>FT-3116-31112-1011</t>
  </si>
  <si>
    <t>FT-3116-31112-1012</t>
  </si>
  <si>
    <t>FT-3116-31112-1111</t>
  </si>
  <si>
    <t>FT-3118-11111-1011</t>
  </si>
  <si>
    <t>FT-3118-11111-1111</t>
  </si>
  <si>
    <t>FT-3118-11112-1011</t>
  </si>
  <si>
    <t>FT-3118-11112-1111</t>
  </si>
  <si>
    <t>FT-3118-31111-1011</t>
  </si>
  <si>
    <t>FT-3118-31111-1111</t>
  </si>
  <si>
    <t>FT-3118-31112-1011</t>
  </si>
  <si>
    <t>FT-3118-31112-1012</t>
  </si>
  <si>
    <t>FT-3118-31112-1111</t>
  </si>
  <si>
    <t>FT-3118-31112-1112</t>
  </si>
  <si>
    <t>FT-3118-33111-1011</t>
  </si>
  <si>
    <t>FT-3118-33111-1012</t>
  </si>
  <si>
    <t>FT-3118-33111-1111</t>
  </si>
  <si>
    <t>FT-3118-33111-1112</t>
  </si>
  <si>
    <t>FT-3120-11111-1011</t>
  </si>
  <si>
    <t>FT-3120-11111-1012</t>
  </si>
  <si>
    <t>FT-3120-11111-1112</t>
  </si>
  <si>
    <t>FT-3120-31111-1011</t>
  </si>
  <si>
    <t>FT-3120-31111-1012</t>
  </si>
  <si>
    <t>FT-3120-31111-1111</t>
  </si>
  <si>
    <t>FT-3120-31111-1112</t>
  </si>
  <si>
    <t>FT-3120-31112-1011</t>
  </si>
  <si>
    <t>FT-3120-31112-1012</t>
  </si>
  <si>
    <t>FT-3120-31112-1111</t>
  </si>
  <si>
    <t>FT-3120-31112-1112</t>
  </si>
  <si>
    <t>FT-3124-11111-1011</t>
  </si>
  <si>
    <t>FT-3124-11111-1111</t>
  </si>
  <si>
    <t>FT-3124-11112-1011</t>
  </si>
  <si>
    <t>FT-3124-31111-1011</t>
  </si>
  <si>
    <t>FT-3124-31111-1111</t>
  </si>
  <si>
    <t>FT-3124-31112-1011</t>
  </si>
  <si>
    <t>FT-3124-31112-1111</t>
  </si>
  <si>
    <t>FT-3125-10111-1011</t>
  </si>
  <si>
    <t>FT-3125-10111-1012</t>
  </si>
  <si>
    <t>FT-3125-10111-1111</t>
  </si>
  <si>
    <t>FT-3125-10111-1112</t>
  </si>
  <si>
    <t>FT-3125-10112-1011</t>
  </si>
  <si>
    <t>FT-3125-10112-1111</t>
  </si>
  <si>
    <t>FT-3125-11111-1011</t>
  </si>
  <si>
    <t>FT-3125-11111-1012</t>
  </si>
  <si>
    <t>FT-3125-11111-1111</t>
  </si>
  <si>
    <t>FT-3125-11111-1112</t>
  </si>
  <si>
    <t>FT-3125-11112-1011</t>
  </si>
  <si>
    <t>FT-3125-11112-1012</t>
  </si>
  <si>
    <t>FT-3125-11112-1111</t>
  </si>
  <si>
    <t>FT-3125-11112-1112</t>
  </si>
  <si>
    <t>FT-3125-11411-1011</t>
  </si>
  <si>
    <t>FT-3125-11411-1111</t>
  </si>
  <si>
    <t>FT-3125-13111-1011</t>
  </si>
  <si>
    <t>FT-3125-13111-1012</t>
  </si>
  <si>
    <t>FT-3125-13111-1111</t>
  </si>
  <si>
    <t>FT-3125-13111-1112</t>
  </si>
  <si>
    <t>FT-3125-13112-1011</t>
  </si>
  <si>
    <t>FT-3125-13112-1111</t>
  </si>
  <si>
    <t>FT-3125-13112-2011</t>
  </si>
  <si>
    <t>FT-3125-13112-2012</t>
  </si>
  <si>
    <t>FT-3125-20111-1011</t>
  </si>
  <si>
    <t>FT-3125-20111-1012</t>
  </si>
  <si>
    <t>FT-3125-20111-1111</t>
  </si>
  <si>
    <t>FT-3125-20111-1112</t>
  </si>
  <si>
    <t>FT-3125-21111-1011</t>
  </si>
  <si>
    <t>FT-3125-21111-1012</t>
  </si>
  <si>
    <t>FT-3125-21111-1111</t>
  </si>
  <si>
    <t>FT-3125-21111-1112</t>
  </si>
  <si>
    <t>FT-3125-21112-1011</t>
  </si>
  <si>
    <t>FT-3125-21112-1012</t>
  </si>
  <si>
    <t>FT-3125-21112-1111</t>
  </si>
  <si>
    <t>FT-3125-21112-1112</t>
  </si>
  <si>
    <t>FT-31AC-1A411-1011</t>
  </si>
  <si>
    <t>FT-31AC-1A411-1111</t>
  </si>
  <si>
    <t>FT-31AC-1A412-1011</t>
  </si>
  <si>
    <t>FT-31AC-1A412-1111</t>
  </si>
  <si>
    <t>FT-31AC-2A911-1011</t>
  </si>
  <si>
    <t>FT-31AC-2A911-1012</t>
  </si>
  <si>
    <t>FT-31AC-2A911-1111</t>
  </si>
  <si>
    <t>FT-31AC-2A911-1112</t>
  </si>
  <si>
    <t>FT-31AC-2A912-1011</t>
  </si>
  <si>
    <t>FT-31AC-2A912-1111</t>
  </si>
  <si>
    <t>FT-31AD-1A411-1011</t>
  </si>
  <si>
    <t>FT-31AD-1A411-1012</t>
  </si>
  <si>
    <t>FT-31AD-1A411-1111</t>
  </si>
  <si>
    <t>FT-31AD-1A411-1112</t>
  </si>
  <si>
    <t>FT-31AD-1A411-2011</t>
  </si>
  <si>
    <t>FT-31AD-1A411-2012</t>
  </si>
  <si>
    <t>FT-31AD-1A412-1011</t>
  </si>
  <si>
    <t>FT-31AD-1A412-1012</t>
  </si>
  <si>
    <t>FT-31AD-1A412-1111</t>
  </si>
  <si>
    <t>FT-31AD-1A412-1112</t>
  </si>
  <si>
    <t>FT-31AD-2A911-1011</t>
  </si>
  <si>
    <t>FT-31AD-2A911-1012</t>
  </si>
  <si>
    <t>FT-31AD-2A911-1111</t>
  </si>
  <si>
    <t>FT-31AD-2A911-1112</t>
  </si>
  <si>
    <t>FT-31AD-2A912-1011</t>
  </si>
  <si>
    <t>FT-31AD-2A912-1012</t>
  </si>
  <si>
    <t>FT-31AD-2A912-1111</t>
  </si>
  <si>
    <t>FT-31AD-2A912-1112</t>
  </si>
  <si>
    <t>FT-31AE-1A411-1011</t>
  </si>
  <si>
    <t>FT-31AE-1A411-1111</t>
  </si>
  <si>
    <t>FT-31AE-1A412-1011</t>
  </si>
  <si>
    <t>FT-31AE-1A412-1111</t>
  </si>
  <si>
    <t>FT-31AE-2A911-1011</t>
  </si>
  <si>
    <t>FT-31AE-2A911-1012</t>
  </si>
  <si>
    <t>FT-31AE-2A911-1111</t>
  </si>
  <si>
    <t>FT-31AE-2A911-1112</t>
  </si>
  <si>
    <t>FT-31AE-2A912-1011</t>
  </si>
  <si>
    <t>FT-31AE-2A912-1111</t>
  </si>
  <si>
    <t>FT-3203-11111-1021</t>
  </si>
  <si>
    <t>FT-3203-11112-1021</t>
  </si>
  <si>
    <t>FT-3206-11111-1021</t>
  </si>
  <si>
    <t>FT-3201-10111-1021</t>
  </si>
  <si>
    <t>FT-3202-20111-1021</t>
  </si>
  <si>
    <t>FT-3203-20111-1021</t>
  </si>
  <si>
    <t>FT-3204-10111-1021</t>
  </si>
  <si>
    <t>FT-3215-10111-1021</t>
  </si>
  <si>
    <t>FT-3215-20111-1021</t>
  </si>
  <si>
    <t>FT-3225-10111-1021</t>
  </si>
  <si>
    <t>FT-3225-20111-1021</t>
  </si>
  <si>
    <t>FT-3201-11111-1021</t>
  </si>
  <si>
    <t>FT-3201-21111-1021</t>
  </si>
  <si>
    <t>FT-3202-11111-1021</t>
  </si>
  <si>
    <t>FT-3202-21111-1021</t>
  </si>
  <si>
    <t>FT-3203-21111-1021</t>
  </si>
  <si>
    <t>FT-3204-11111-1021</t>
  </si>
  <si>
    <t>FT-3204-21111-1021</t>
  </si>
  <si>
    <t>FT-3205-11111-1021</t>
  </si>
  <si>
    <t>FT-3205-21111-1021</t>
  </si>
  <si>
    <t>FT-3206-21111-1021</t>
  </si>
  <si>
    <t>FT-3208-11111-1021</t>
  </si>
  <si>
    <t>FT-3208-31111-1021</t>
  </si>
  <si>
    <t>FT-3210-11111-1021</t>
  </si>
  <si>
    <t>FT-3210-31111-1021</t>
  </si>
  <si>
    <t>FT-3212-11111-1021</t>
  </si>
  <si>
    <t>FT-3212-31111-1021</t>
  </si>
  <si>
    <t>FT-3214-11111-1021</t>
  </si>
  <si>
    <t>FT-3214-31111-1021</t>
  </si>
  <si>
    <t>FT-3215-11111-1021</t>
  </si>
  <si>
    <t>FT-3215-21111-1021</t>
  </si>
  <si>
    <t>FT-3216-11111-1021</t>
  </si>
  <si>
    <t>FT-3216-31111-1021</t>
  </si>
  <si>
    <t>FT-3218-11111-1021</t>
  </si>
  <si>
    <t>FT-3218-31111-1021</t>
  </si>
  <si>
    <t>FT-3220-31111-1021</t>
  </si>
  <si>
    <t>FT-3224-11111-1021</t>
  </si>
  <si>
    <t>FT-3224-31111-1021</t>
  </si>
  <si>
    <t>FT-3225-11111-1021</t>
  </si>
  <si>
    <t>FT-3225-21111-1021</t>
  </si>
  <si>
    <t>FT-3225-11411-1021</t>
  </si>
  <si>
    <t>FT-3202-13111-1021</t>
  </si>
  <si>
    <t>FT-3203-13111-1021</t>
  </si>
  <si>
    <t>FT-3204-13111-1021</t>
  </si>
  <si>
    <t>FT-3206-13111-1021</t>
  </si>
  <si>
    <t>FT-3208-13111-1021</t>
  </si>
  <si>
    <t>FT-3208-33111-1021</t>
  </si>
  <si>
    <t>FT-3210-13111-1021</t>
  </si>
  <si>
    <t>FT-3210-33111-1021</t>
  </si>
  <si>
    <t>FT-3212-33111-1021</t>
  </si>
  <si>
    <t>FT-3215-13111-1021</t>
  </si>
  <si>
    <t>FT-3201-21111-1022</t>
  </si>
  <si>
    <t>FT-3202-11111-1022</t>
  </si>
  <si>
    <t>FT-3202-21111-1022</t>
  </si>
  <si>
    <t>FT-3203-11111-1022</t>
  </si>
  <si>
    <t>FT-3203-21111-1022</t>
  </si>
  <si>
    <t>FT-3204-21111-1022</t>
  </si>
  <si>
    <t>FT-3205-11111-1022</t>
  </si>
  <si>
    <t>FT-3205-21111-1022</t>
  </si>
  <si>
    <t>FT-3206-11111-1022</t>
  </si>
  <si>
    <t>FT-3206-21111-1022</t>
  </si>
  <si>
    <t>FT-3212-11111-1022</t>
  </si>
  <si>
    <t>FT-3212-31111-1022</t>
  </si>
  <si>
    <t>FT-3215-11111-1022</t>
  </si>
  <si>
    <t>FT-3215-21111-1022</t>
  </si>
  <si>
    <t>FT-3216-31111-1022</t>
  </si>
  <si>
    <t>FT-3225-11111-1022</t>
  </si>
  <si>
    <t>FT-3225-21111-1022</t>
  </si>
  <si>
    <t>FT-3201-11112-1021</t>
  </si>
  <si>
    <t>FT-3201-21112-1021</t>
  </si>
  <si>
    <t>FT-3202-11112-1021</t>
  </si>
  <si>
    <t>FT-3202-21112-1021</t>
  </si>
  <si>
    <t>FT-3202-11512-1021</t>
  </si>
  <si>
    <t>FT-3203-21112-1021</t>
  </si>
  <si>
    <t>FT-3204-11112-1021</t>
  </si>
  <si>
    <t>FT-3204-21112-1021</t>
  </si>
  <si>
    <t>FT-3205-11112-1021</t>
  </si>
  <si>
    <t>FT-3206-11112-1021</t>
  </si>
  <si>
    <t>FT-3206-21112-1021</t>
  </si>
  <si>
    <t>FT-3208-11112-1021</t>
  </si>
  <si>
    <t>FT-3208-31112-1021</t>
  </si>
  <si>
    <t>FT-3210-11112-1021</t>
  </si>
  <si>
    <t>FT-3210-31112-1021</t>
  </si>
  <si>
    <t>FT-3212-11112-1021</t>
  </si>
  <si>
    <t>FT-3212-31112-1021</t>
  </si>
  <si>
    <t>FT-3214-31112-1021</t>
  </si>
  <si>
    <t>FT-3215-11112-1021</t>
  </si>
  <si>
    <t>FT-3215-21112-1021</t>
  </si>
  <si>
    <t>FT-3216-31112-1021</t>
  </si>
  <si>
    <t>FT-3218-11112-1021</t>
  </si>
  <si>
    <t>FT-3218-31112-1021</t>
  </si>
  <si>
    <t>FT-3220-31112-1021</t>
  </si>
  <si>
    <t>FT-3224-31112-1021</t>
  </si>
  <si>
    <t>FT-3225-11112-1021</t>
  </si>
  <si>
    <t>FT-3225-21112-1021</t>
  </si>
  <si>
    <t>FT-3202-13112-1021</t>
  </si>
  <si>
    <t>FT-3204-13112-1021</t>
  </si>
  <si>
    <t>FT-3206-13112-1021</t>
  </si>
  <si>
    <t>FT-3208-13112-1021</t>
  </si>
  <si>
    <t>FT-3208-33112-1021</t>
  </si>
  <si>
    <t>FT-3210-13112-1021</t>
  </si>
  <si>
    <t>FT-3210-33112-1021</t>
  </si>
  <si>
    <t>FT-3225-13112-1021</t>
  </si>
  <si>
    <t>FT-3201-11112-1022</t>
  </si>
  <si>
    <t>FT-3202-11112-1022</t>
  </si>
  <si>
    <t>FT-3202-21112-1022</t>
  </si>
  <si>
    <t>FT-3203-11112-1022</t>
  </si>
  <si>
    <t>FT-3203-21112-1022</t>
  </si>
  <si>
    <t>FT-3204-11112-1022</t>
  </si>
  <si>
    <t>FT-3204-21112-1022</t>
  </si>
  <si>
    <t>FT-3206-11112-1022</t>
  </si>
  <si>
    <t>FT-3206-21112-1022</t>
  </si>
  <si>
    <t>FT-3208-11112-1022</t>
  </si>
  <si>
    <t>FT-3208-31112-1022</t>
  </si>
  <si>
    <t>FT-3210-11112-1022</t>
  </si>
  <si>
    <t>FT-3210-31112-1022</t>
  </si>
  <si>
    <t>FT-3212-31112-1022</t>
  </si>
  <si>
    <t>FT-3218-31112-1022</t>
  </si>
  <si>
    <t>FT-3220-31112-1022</t>
  </si>
  <si>
    <t>FT-3225-11112-1022</t>
  </si>
  <si>
    <t>FT-3203-13112-1022</t>
  </si>
  <si>
    <t>FT-3203-11111-1121</t>
  </si>
  <si>
    <t>FT-3203-21112-1121</t>
  </si>
  <si>
    <t>FT-3204-21111-1122</t>
  </si>
  <si>
    <t>FT-3206-11111-1121</t>
  </si>
  <si>
    <t>FT-3225-10111-1121</t>
  </si>
  <si>
    <t>FT-3220-11111-1021</t>
  </si>
  <si>
    <t>FT-3214-13111-1021</t>
  </si>
  <si>
    <t>FT-3216-13111-1021</t>
  </si>
  <si>
    <t>FT-3202-10111-1021</t>
  </si>
  <si>
    <t>FT-3216-31112-1022</t>
  </si>
  <si>
    <t xml:space="preserve"> ONICON FT-3200 Inline Electromagnetic Flow Meters</t>
  </si>
  <si>
    <r>
      <t xml:space="preserve">FT-3200 Model Number Codification
FT-3AGG-HIJKL-BCDE-SPC
</t>
    </r>
    <r>
      <rPr>
        <b/>
        <i/>
        <sz val="11"/>
        <color theme="1"/>
        <rFont val="Arial"/>
        <family val="2"/>
      </rPr>
      <t>Options selected below might affect the price</t>
    </r>
  </si>
  <si>
    <r>
      <t xml:space="preserve">Transmitter Series (A)
</t>
    </r>
    <r>
      <rPr>
        <sz val="10"/>
        <color theme="1"/>
        <rFont val="Arial"/>
        <family val="2"/>
      </rPr>
      <t>2 = Advanced Transmitter</t>
    </r>
  </si>
  <si>
    <r>
      <t xml:space="preserve">Meter Size (GG)
</t>
    </r>
    <r>
      <rPr>
        <u/>
        <sz val="10"/>
        <color theme="1"/>
        <rFont val="Arial"/>
        <family val="2"/>
      </rPr>
      <t>Flanged/ Wafer Models</t>
    </r>
    <r>
      <rPr>
        <sz val="10"/>
        <color theme="1"/>
        <rFont val="Arial"/>
        <family val="2"/>
      </rPr>
      <t xml:space="preserve">
01 = 1" (25 mm)          
15 = 1.5" (40 mm)       
02 = 2" (50 mm)          
25 = 2.5" (65 mm)       
03 = 3" (80 mm)          
04 = 4" (100 mm)          
05 = 5" (125 mm)         
06 = 6" (150 mm)         
08 = 8" (200 mm)         
10 = 10" (250 mm)        
nn = 12 - 48" (300-1200mm)</t>
    </r>
  </si>
  <si>
    <r>
      <t xml:space="preserve">Process Connection </t>
    </r>
    <r>
      <rPr>
        <b/>
        <sz val="11"/>
        <rFont val="Arial"/>
        <family val="2"/>
      </rPr>
      <t>(I)</t>
    </r>
    <r>
      <rPr>
        <b/>
        <sz val="11"/>
        <color theme="1"/>
        <rFont val="Arial"/>
        <family val="2"/>
      </rPr>
      <t xml:space="preserve">
</t>
    </r>
    <r>
      <rPr>
        <sz val="10"/>
        <color theme="1"/>
        <rFont val="Arial"/>
        <family val="2"/>
      </rPr>
      <t xml:space="preserve">0 = Wafer Connection
</t>
    </r>
    <r>
      <rPr>
        <b/>
        <sz val="10"/>
        <color theme="1"/>
        <rFont val="Arial"/>
        <family val="2"/>
      </rPr>
      <t>(Available from 1 - 4")</t>
    </r>
    <r>
      <rPr>
        <sz val="10"/>
        <color theme="1"/>
        <rFont val="Arial"/>
        <family val="2"/>
      </rPr>
      <t xml:space="preserve">
1 = ANSI 150 Flanges
3 = ANSI 300 Flanges</t>
    </r>
  </si>
  <si>
    <r>
      <rPr>
        <b/>
        <sz val="11"/>
        <color theme="1"/>
        <rFont val="Arial"/>
        <family val="2"/>
      </rPr>
      <t>Body Material (JK)</t>
    </r>
    <r>
      <rPr>
        <sz val="11"/>
        <color theme="1"/>
        <rFont val="Arial"/>
        <family val="2"/>
      </rPr>
      <t xml:space="preserve">
</t>
    </r>
    <r>
      <rPr>
        <sz val="10"/>
        <color theme="1"/>
        <rFont val="Arial"/>
        <family val="2"/>
      </rPr>
      <t xml:space="preserve">11 = Carbon Steel
</t>
    </r>
    <r>
      <rPr>
        <b/>
        <sz val="10"/>
        <color theme="1"/>
        <rFont val="Arial"/>
        <family val="2"/>
      </rPr>
      <t>(Available for PTFE, Ebonite and PP liners, 1" and up)</t>
    </r>
    <r>
      <rPr>
        <sz val="10"/>
        <color theme="1"/>
        <rFont val="Arial"/>
        <family val="2"/>
      </rPr>
      <t xml:space="preserve">
41 = 304 SS 
</t>
    </r>
    <r>
      <rPr>
        <b/>
        <sz val="10"/>
        <color theme="1"/>
        <rFont val="Arial"/>
        <family val="2"/>
      </rPr>
      <t>(Available for PTFE liner only, 1/4" and up)</t>
    </r>
    <r>
      <rPr>
        <sz val="10"/>
        <color theme="1"/>
        <rFont val="Arial"/>
        <family val="2"/>
      </rPr>
      <t xml:space="preserve">
51 = 316 SS 
</t>
    </r>
    <r>
      <rPr>
        <b/>
        <sz val="10"/>
        <color theme="1"/>
        <rFont val="Arial"/>
        <family val="2"/>
      </rPr>
      <t>(Available for PTFE liner only, 1" and up)</t>
    </r>
  </si>
  <si>
    <t>N/A</t>
  </si>
  <si>
    <t>FT-3201-11111-2021</t>
  </si>
  <si>
    <t xml:space="preserve">In-line EM flow sensor, 1.0 in. CS body with PTFE liner, 150 # flanges and 3, 316 SS electrodes. Advanced transmitter with  (2) AO, (2) DO,  no serial comm., IP 67 painted aluminum enclosure &amp; 24 VAC/DC input pwr.  Integral mount. </t>
  </si>
  <si>
    <t>FT-3201-11111-1221</t>
  </si>
  <si>
    <t xml:space="preserve">In-line EM flow sensor, 1.0 in. CS body with PTFE liner, 150 # flanges and 3, 316 SS electrodes. Advanced transmitter with  (1) AO, (2) DO,  MODBUS TCP/IP, IP 67 painted aluminum enclosure &amp; 24 VAC/DC input pwr.  Integral mount. </t>
  </si>
  <si>
    <t>FT-3201-11112-1221</t>
  </si>
  <si>
    <t xml:space="preserve">In-line EM flow sensor, 1.0 in. CS body with PTFE liner, 150 # flanges and 3, 316 SS electrodes. Advanced transmitter with  (1) AO, (2) DO,  MODBUS TCP/IP, IP 67 painted aluminum enclosure &amp; 24 VAC/DC input pwr.  Remote mount. </t>
  </si>
  <si>
    <t>FT-3201-21111-1221</t>
  </si>
  <si>
    <t xml:space="preserve">In-line EM flow sensor, 1.0 in. CS body with polypro liner, 150 # flanges and 3, 316 SS electrodes. Advanced transmitter with  (1) AO, (2) DO,  MODBUS TCP/IP, IP 67 painted aluminum enclosure &amp; 24 VAC/DC input pwr.  Integral mount. </t>
  </si>
  <si>
    <t>FT-3201-21112-2022</t>
  </si>
  <si>
    <t xml:space="preserve">In-line EM flow sensor, 1.0 in. CS body with polypro liner, 150 # flanges and 3, 316 SS electrodes. Advanced transmitter with  (2) AO, (2) DO,  no serial comm., IP 67 painted aluminum enclosure &amp; 120-240 VAC input pwr.  Remote mount. </t>
  </si>
  <si>
    <t>FT-3202-11111-2021</t>
  </si>
  <si>
    <t xml:space="preserve">In-line EM flow sensor, 2.0 in. CS body with PTFE liner, 150 # flanges and 3, 316 SS electrodes. Advanced transmitter with  (2) AO, (2) DO,  no serial comm., IP 67 painted aluminum enclosure &amp; 24 VAC/DC input pwr.  Integral mount. </t>
  </si>
  <si>
    <t>FT-3202-11111-2121</t>
  </si>
  <si>
    <t xml:space="preserve">In-line EM flow sensor, 2.0 in. CS body with PTFE liner, 150 # flanges and 3, 316 SS electrodes. Advanced transmitter with  (2) AO, (2) DO,  MODBUS RS485, IP 67 painted aluminum enclosure &amp; 24 VAC/DC input pwr.  Integral mount. </t>
  </si>
  <si>
    <t>FT-3202-11111-1221</t>
  </si>
  <si>
    <t xml:space="preserve">In-line EM flow sensor, 2.0 in. CS body with PTFE liner, 150 # flanges and 3, 316 SS electrodes. Advanced transmitter with  (1) AO, (2) DO,  MODBUS TCP/IP, IP 67 painted aluminum enclosure &amp; 24 VAC/DC input pwr.  Integral mount. </t>
  </si>
  <si>
    <t>FT-3202-11112-1221</t>
  </si>
  <si>
    <t xml:space="preserve">In-line EM flow sensor, 2.0 in. CS body with PTFE liner, 150 # flanges and 3, 316 SS electrodes. Advanced transmitter with  (1) AO, (2) DO,  MODBUS TCP/IP, IP 67 painted aluminum enclosure &amp; 24 VAC/DC input pwr.  Remote mount. </t>
  </si>
  <si>
    <t>FT-3202-21111-2021</t>
  </si>
  <si>
    <t xml:space="preserve">In-line EM flow sensor, 2.0 in. CS body with polypro liner, 150 # flanges and 3, 316 SS electrodes. Advanced transmitter with  (2) AO, (2) DO,  no serial comm., IP 67 painted aluminum enclosure &amp; 24 VAC/DC input pwr.  Integral mount. </t>
  </si>
  <si>
    <t>FT-3202-21111-1221</t>
  </si>
  <si>
    <t xml:space="preserve">In-line EM flow sensor, 2.0 in. CS body with polypro liner, 150 # flanges and 3, 316 SS electrodes. Advanced transmitter with  (1) AO, (2) DO,  MODBUS TCP/IP, IP 67 painted aluminum enclosure &amp; 24 VAC/DC input pwr.  Integral mount. </t>
  </si>
  <si>
    <t>FT-3202-21112-2022</t>
  </si>
  <si>
    <t xml:space="preserve">In-line EM flow sensor, 2.0 in. CS body with polypro liner, 150 # flanges and 3, 316 SS electrodes. Advanced transmitter with  (2) AO, (2) DO,  no serial comm., IP 67 painted aluminum enclosure &amp; 120-240 VAC input pwr.  Remote mount. </t>
  </si>
  <si>
    <t>FT-3203-11111-1221</t>
  </si>
  <si>
    <t xml:space="preserve">In-line EM flow sensor, 3.0 in. CS body with PTFE liner, 150 # flanges and 3, 316 SS electrodes. Advanced transmitter with  (1) AO, (2) DO,  MODBUS TCP/IP, IP 67 painted aluminum enclosure &amp; 24 VAC/DC input pwr.  Integral mount. </t>
  </si>
  <si>
    <t>FT-3203-11112-1221</t>
  </si>
  <si>
    <t xml:space="preserve">In-line EM flow sensor, 3.0 in. CS body with PTFE liner, 150 # flanges and 3, 316 SS electrodes. Advanced transmitter with  (1) AO, (2) DO,  MODBUS TCP/IP, IP 67 painted aluminum enclosure &amp; 24 VAC/DC input pwr.  Remote mount. </t>
  </si>
  <si>
    <t>FT-3203-13112-1021</t>
  </si>
  <si>
    <t xml:space="preserve">In-line EM flow sensor, 3.0 in. CS body with PTFE liner, 300 # flanges and 3, 316 SS electrodes. Advanced transmitter with  (1) AO, (2) DO,  no serial comm., IP 67 painted aluminum enclosure &amp; 24 VAC/DC input pwr.  Remote mount. </t>
  </si>
  <si>
    <t>FT-3203-21111-2121</t>
  </si>
  <si>
    <t xml:space="preserve">In-line EM flow sensor, 3.0 in. CS body with polypro liner, 150 # flanges and 3, 316 SS electrodes. Advanced transmitter with  (2) AO, (2) DO,  MODBUS RS485, IP 67 painted aluminum enclosure &amp; 24 VAC/DC input pwr.  Integral mount. </t>
  </si>
  <si>
    <t>FT-3203-21111-1221</t>
  </si>
  <si>
    <t xml:space="preserve">In-line EM flow sensor, 3.0 in. CS body with polypro liner, 150 # flanges and 3, 316 SS electrodes. Advanced transmitter with  (1) AO, (2) DO,  MODBUS TCP/IP, IP 67 painted aluminum enclosure &amp; 24 VAC/DC input pwr.  Integral mount. </t>
  </si>
  <si>
    <t>FT-3203-21112-2022</t>
  </si>
  <si>
    <t xml:space="preserve">In-line EM flow sensor, 3.0 in. CS body with polypro liner, 150 # flanges and 3, 316 SS electrodes. Advanced transmitter with  (2) AO, (2) DO,  no serial comm., IP 67 painted aluminum enclosure &amp; 120-240 VAC input pwr.  Remote mount. </t>
  </si>
  <si>
    <t>FT-3204-11111-2021</t>
  </si>
  <si>
    <t xml:space="preserve">In-line EM flow sensor, 4.0 in. CS body with PTFE liner, 150 # flanges and 3, 316 SS electrodes. Advanced transmitter with  (2) AO, (2) DO,  no serial comm., IP 67 painted aluminum enclosure &amp; 24 VAC/DC input pwr.  Integral mount. </t>
  </si>
  <si>
    <t>FT-3204-11111-2121</t>
  </si>
  <si>
    <t xml:space="preserve">In-line EM flow sensor, 4.0 in. CS body with PTFE liner, 150 # flanges and 3, 316 SS electrodes. Advanced transmitter with  (2) AO, (2) DO,  MODBUS RS485, IP 67 painted aluminum enclosure &amp; 24 VAC/DC input pwr.  Integral mount. </t>
  </si>
  <si>
    <t>FT-3204-11111-1221</t>
  </si>
  <si>
    <t xml:space="preserve">In-line EM flow sensor, 4.0 in. CS body with PTFE liner, 150 # flanges and 3, 316 SS electrodes. Advanced transmitter with  (1) AO, (2) DO,  MODBUS TCP/IP, IP 67 painted aluminum enclosure &amp; 24 VAC/DC input pwr.  Integral mount. </t>
  </si>
  <si>
    <t>FT-3204-11112-1221</t>
  </si>
  <si>
    <t xml:space="preserve">In-line EM flow sensor, 4.0 in. CS body with PTFE liner, 150 # flanges and 3, 316 SS electrodes. Advanced transmitter with  (1) AO, (2) DO,  MODBUS TCP/IP, IP 67 painted aluminum enclosure &amp; 24 VAC/DC input pwr.  Remote mount. </t>
  </si>
  <si>
    <t>FT-3204-13111-2022</t>
  </si>
  <si>
    <t xml:space="preserve">In-line EM flow sensor, 4.0 in. CS body with PTFE liner, 300 # flanges and 3, 316 SS electrodes. Advanced transmitter with  (2) AO, (2) DO,  no serial comm., IP 67 painted aluminum enclosure &amp; 120-240 VAC input pwr.  Integral mount. </t>
  </si>
  <si>
    <t>FT-3204-21111-2021</t>
  </si>
  <si>
    <t xml:space="preserve">In-line EM flow sensor, 4.0 in. CS body with polypro liner, 150 # flanges and 3, 316 SS electrodes. Advanced transmitter with  (2) AO, (2) DO,  no serial comm., IP 67 painted aluminum enclosure &amp; 24 VAC/DC input pwr.  Integral mount. </t>
  </si>
  <si>
    <t>FT-3204-21111-1221</t>
  </si>
  <si>
    <t xml:space="preserve">In-line EM flow sensor, 4.0 in. CS body with polypro liner, 150 # flanges and 3, 316 SS electrodes. Advanced transmitter with  (1) AO, (2) DO,  MODBUS TCP/IP, IP 67 painted aluminum enclosure &amp; 24 VAC/DC input pwr.  Integral mount. </t>
  </si>
  <si>
    <t>FT-3205-11111-2021</t>
  </si>
  <si>
    <t xml:space="preserve">In-line EM flow sensor, 5.0 in. CS body with PTFE liner, 150 # flanges and 3, 316 SS electrodes. Advanced transmitter with  (2) AO, (2) DO,  no serial comm., IP 67 painted aluminum enclosure &amp; 24 VAC/DC input pwr.  Integral mount. </t>
  </si>
  <si>
    <t>FT-3205-11112-1221</t>
  </si>
  <si>
    <t xml:space="preserve">In-line EM flow sensor, 5.0 in. CS body with PTFE liner, 150 # flanges and 3, 316 SS electrodes. Advanced transmitter with  (1) AO, (2) DO,  MODBUS TCP/IP, IP 67 painted aluminum enclosure &amp; 24 VAC/DC input pwr.  Remote mount. </t>
  </si>
  <si>
    <t>FT-3205-13112-1021</t>
  </si>
  <si>
    <t xml:space="preserve">In-line EM flow sensor, 5.0 in. CS body with PTFE liner, 300 # flanges and 3, 316 SS electrodes. Advanced transmitter with  (1) AO, (2) DO,  no serial comm., IP 67 painted aluminum enclosure &amp; 24 VAC/DC input pwr.  Remote mount. </t>
  </si>
  <si>
    <t>FT-3205-21111-2021</t>
  </si>
  <si>
    <t xml:space="preserve">In-line EM flow sensor, 5.0 in. CS body with polypro liner, 150 # flanges and 3, 316 SS electrodes. Advanced transmitter with  (2) AO, (2) DO,  no serial comm., IP 67 painted aluminum enclosure &amp; 24 VAC/DC input pwr.  Integral mount. </t>
  </si>
  <si>
    <t>FT-3206-11111-2021</t>
  </si>
  <si>
    <t xml:space="preserve">In-line EM flow sensor, 6.0 in. CS body with PTFE liner, 150 # flanges and 3, 316 SS electrodes. Advanced transmitter with  (2) AO, (2) DO,  no serial comm., IP 67 painted aluminum enclosure &amp; 24 VAC/DC input pwr.  Integral mount. </t>
  </si>
  <si>
    <t>FT-3206-11111-1221</t>
  </si>
  <si>
    <t xml:space="preserve">In-line EM flow sensor, 6.0 in. CS body with PTFE liner, 150 # flanges and 3, 316 SS electrodes. Advanced transmitter with  (1) AO, (2) DO,  MODBUS TCP/IP, IP 67 painted aluminum enclosure &amp; 24 VAC/DC input pwr.  Integral mount. </t>
  </si>
  <si>
    <t>FT-3206-11111-1321</t>
  </si>
  <si>
    <t xml:space="preserve">In-line EM flow sensor, 6.0 in. CS body with PTFE liner, 150 # flanges and 3, 316 SS electrodes. Advanced transmitter with  (1) AO, (2) DO,  HART, IP 67 painted aluminum enclosure &amp; 24 VAC/DC input pwr.  Integral mount. </t>
  </si>
  <si>
    <t>FT-3206-11112-2021</t>
  </si>
  <si>
    <t xml:space="preserve">In-line EM flow sensor, 6.0 in. CS body with PTFE liner, 150 # flanges and 3, 316 SS electrodes. Advanced transmitter with  (2) AO, (2) DO,  no serial comm., IP 67 painted aluminum enclosure &amp; 24 VAC/DC input pwr.  Remote mount. </t>
  </si>
  <si>
    <t>FT-3206-11112-1221</t>
  </si>
  <si>
    <t xml:space="preserve">In-line EM flow sensor, 6.0 in. CS body with PTFE liner, 150 # flanges and 3, 316 SS electrodes. Advanced transmitter with  (1) AO, (2) DO,  MODBUS TCP/IP, IP 67 painted aluminum enclosure &amp; 24 VAC/DC input pwr.  Remote mount. </t>
  </si>
  <si>
    <t>FT-3206-21111-2021</t>
  </si>
  <si>
    <t xml:space="preserve">In-line EM flow sensor, 6.0 in. CS body with polypro liner, 150 # flanges and 3, 316 SS electrodes. Advanced transmitter with  (2) AO, (2) DO,  no serial comm., IP 67 painted aluminum enclosure &amp; 24 VAC/DC input pwr.  Integral mount. </t>
  </si>
  <si>
    <t>FT-3206-21111-1221</t>
  </si>
  <si>
    <t xml:space="preserve">In-line EM flow sensor, 6.0 in. CS body with polypro liner, 150 # flanges and 3, 316 SS electrodes. Advanced transmitter with  (1) AO, (2) DO,  MODBUS TCP/IP, IP 67 painted aluminum enclosure &amp; 24 VAC/DC input pwr.  Integral mount. </t>
  </si>
  <si>
    <t>FT-3206-21112-2021</t>
  </si>
  <si>
    <t xml:space="preserve">In-line EM flow sensor, 6.0 in. CS body with polypro liner, 150 # flanges and 3, 316 SS electrodes. Advanced transmitter with  (2) AO, (2) DO,  no serial comm., IP 67 painted aluminum enclosure &amp; 24 VAC/DC input pwr.  Remote mount. </t>
  </si>
  <si>
    <t>FT-3206-21111-2022</t>
  </si>
  <si>
    <t xml:space="preserve">In-line EM flow sensor, 6.0 in. CS body with polypro liner, 150 # flanges and 3, 316 SS electrodes. Advanced transmitter with  (2) AO, (2) DO,  no serial comm., IP 67 painted aluminum enclosure &amp; 120-240 VAC input pwr.  Integral mount. </t>
  </si>
  <si>
    <t>FT-3208-11112-1221</t>
  </si>
  <si>
    <t xml:space="preserve">In-line EM flow sensor, 8.0 in. CS body with PTFE liner, 150 # flanges and 3, 316 SS electrodes. Advanced transmitter with  (1) AO, (2) DO,  MODBUS TCP/IP, IP 67 painted aluminum enclosure &amp; 24 VAC/DC input pwr.  Remote mount. </t>
  </si>
  <si>
    <t>FT-3208-31111-1221</t>
  </si>
  <si>
    <t xml:space="preserve">In-line EM flow sensor, 8.0 in. CS body with ebonite liner, 150 # flanges and 3, 316 SS electrodes. Advanced transmitter with  (1) AO, (2) DO,  MODBUS TCP/IP, IP 67 painted aluminum enclosure &amp; 24 VAC/DC input pwr.  Integral mount. </t>
  </si>
  <si>
    <t>FT-3208-31112-2021</t>
  </si>
  <si>
    <t xml:space="preserve">In-line EM flow sensor, 8.0 in. CS body with ebonite liner, 150 # flanges and 3, 316 SS electrodes. Advanced transmitter with  (2) AO, (2) DO,  no serial comm., IP 67 painted aluminum enclosure &amp; 24 VAC/DC input pwr.  Remote mount. </t>
  </si>
  <si>
    <t>FT-3210-11112-1221</t>
  </si>
  <si>
    <t xml:space="preserve">In-line EM flow sensor, 10 in. CS body with PTFE liner, 150 # flanges and 3, 316 SS electrodes. Advanced transmitter with  (1) AO, (2) DO,  MODBUS TCP/IP, IP 67 painted aluminum enclosure &amp; 24 VAC/DC input pwr.  Remote mount. </t>
  </si>
  <si>
    <t>FT-3210-31112-2021</t>
  </si>
  <si>
    <t xml:space="preserve">In-line EM flow sensor, 10 in. CS body with ebonite liner, 150 # flanges and 3, 316 SS electrodes. Advanced transmitter with  (2) AO, (2) DO,  no serial comm., IP 67 painted aluminum enclosure &amp; 24 VAC/DC input pwr.  Remote mount. </t>
  </si>
  <si>
    <t>FT-3212-11112-1221</t>
  </si>
  <si>
    <t xml:space="preserve">In-line EM flow sensor, 12 in. CS body with PTFE liner, 150 # flanges and 3, 316 SS electrodes. Advanced transmitter with  (1) AO, (2) DO,  MODBUS TCP/IP, IP 67 painted aluminum enclosure &amp; 24 VAC/DC input pwr.  Remote mount. </t>
  </si>
  <si>
    <t>FT-3212-31111-2021</t>
  </si>
  <si>
    <t xml:space="preserve">In-line EM flow sensor, 12 in. CS body with ebonite liner, 150 # flanges and 3, 316 SS electrodes. Advanced transmitter with  (2) AO, (2) DO,  no serial comm., IP 67 painted aluminum enclosure &amp; 24 VAC/DC input pwr.  Integral mount. </t>
  </si>
  <si>
    <t>FT-3212-31111-1221</t>
  </si>
  <si>
    <t xml:space="preserve">In-line EM flow sensor, 12 in. CS body with ebonite liner, 150 # flanges and 3, 316 SS electrodes. Advanced transmitter with  (1) AO, (2) DO,  MODBUS TCP/IP, IP 67 painted aluminum enclosure &amp; 24 VAC/DC input pwr.  Integral mount. </t>
  </si>
  <si>
    <t>FT-3214-11112-1021</t>
  </si>
  <si>
    <t xml:space="preserve">In-line EM flow sensor, 14 in. CS body with PTFE liner, 150 # flanges and 3, 316 SS electrodes. Advanced transmitter with  (1) AO, (2) DO,  no serial comm., IP 67 painted aluminum enclosure &amp; 24 VAC/DC input pwr.  Remote mount. </t>
  </si>
  <si>
    <t>FT-3214-11112-1022</t>
  </si>
  <si>
    <t xml:space="preserve">In-line EM flow sensor, 14 in. CS body with PTFE liner, 150 # flanges and 3, 316 SS electrodes. Advanced transmitter with  (1) AO, (2) DO,  no serial comm., IP 67 painted aluminum enclosure &amp; 120-240 VAC input pwr.  Remote mount. </t>
  </si>
  <si>
    <t>FT-3214-31111-2021</t>
  </si>
  <si>
    <t xml:space="preserve">In-line EM flow sensor, 14 in. CS body with ebonite liner, 150 # flanges and 3, 316 SS electrodes. Advanced transmitter with  (2) AO, (2) DO,  no serial comm., IP 67 painted aluminum enclosure &amp; 24 VAC/DC input pwr.  Integral mount. </t>
  </si>
  <si>
    <t>FT-3214-31112-2021</t>
  </si>
  <si>
    <t xml:space="preserve">In-line EM flow sensor, 14 in. CS body with ebonite liner, 150 # flanges and 3, 316 SS electrodes. Advanced transmitter with  (2) AO, (2) DO,  no serial comm., IP 67 painted aluminum enclosure &amp; 24 VAC/DC input pwr.  Remote mount. </t>
  </si>
  <si>
    <t>FT-3214-31112-1022</t>
  </si>
  <si>
    <t xml:space="preserve">In-line EM flow sensor, 14 in. CS body with ebonite liner, 150 # flanges and 3, 316 SS electrodes. Advanced transmitter with  (1) AO, (2) DO,  no serial comm., IP 67 painted aluminum enclosure &amp; 120-240 VAC input pwr.  Remote mount. </t>
  </si>
  <si>
    <t>FT-3215-11112-1221</t>
  </si>
  <si>
    <t xml:space="preserve">In-line EM flow sensor, 1.5 in. CS body with PTFE liner, 150 # flanges and 3, 316 SS electrodes. Advanced transmitter with  (1) AO, (2) DO,  MODBUS TCP/IP, IP 67 painted aluminum enclosure &amp; 24 VAC/DC input pwr.  Remote mount. </t>
  </si>
  <si>
    <t>FT-3215-11112-2321</t>
  </si>
  <si>
    <t xml:space="preserve">In-line EM flow sensor, 1.5 in. CS body with PTFE liner, 150 # flanges and 3, 316 SS electrodes. Advanced transmitter with  (2) AO, (2) DO,  HART, IP 67 painted aluminum enclosure &amp; 24 VAC/DC input pwr.  Remote mount. </t>
  </si>
  <si>
    <t>FT-3215-11112-2022</t>
  </si>
  <si>
    <t xml:space="preserve">In-line EM flow sensor, 1.5 in. CS body with PTFE liner, 150 # flanges and 3, 316 SS electrodes. Advanced transmitter with  (2) AO, (2) DO,  no serial comm., IP 67 painted aluminum enclosure &amp; 120-240 VAC input pwr.  Remote mount. </t>
  </si>
  <si>
    <t>FT-3215-13112-1022</t>
  </si>
  <si>
    <t xml:space="preserve">In-line EM flow sensor, 1.5 in. CS body with PTFE liner, 300 # flanges and 3, 316 SS electrodes. Advanced transmitter with  (1) AO, (2) DO,  no serial comm., IP 67 painted aluminum enclosure &amp; 120-240 VAC input pwr.  Remote mount. </t>
  </si>
  <si>
    <t>FT-3216-13112-1021</t>
  </si>
  <si>
    <t xml:space="preserve">In-line EM flow sensor, 16 in. CS body with PTFE liner, 300 # flanges and 3, 316 SS electrodes. Advanced transmitter with  (1) AO, (2) DO,  no serial comm., IP 67 painted aluminum enclosure &amp; 24 VAC/DC input pwr.  Remote mount. </t>
  </si>
  <si>
    <t>FT-3216-13112-1121</t>
  </si>
  <si>
    <t xml:space="preserve">In-line EM flow sensor, 16 in. CS body with PTFE liner, 300 # flanges and 3, 316 SS electrodes. Advanced transmitter with  (1) AO, (2) DO,  MODBUS RS485, IP 67 painted aluminum enclosure &amp; 24 VAC/DC input pwr.  Remote mount. </t>
  </si>
  <si>
    <t>FT-3216-31112-2021</t>
  </si>
  <si>
    <t xml:space="preserve">In-line EM flow sensor, 16 in. CS body with ebonite liner, 150 # flanges and 3, 316 SS electrodes. Advanced transmitter with  (2) AO, (2) DO,  no serial comm., IP 67 painted aluminum enclosure &amp; 24 VAC/DC input pwr.  Remote mount. </t>
  </si>
  <si>
    <t>FT-3216-33111-1021</t>
  </si>
  <si>
    <t xml:space="preserve">In-line EM flow sensor, 16 in. CS body with ebonite liner, 300 # flanges and 3, 316 SS electrodes. Advanced transmitter with  (1) AO, (2) DO,  no serial comm., IP 67 painted aluminum enclosure &amp; 24 VAC/DC input pwr.  Integral mount. </t>
  </si>
  <si>
    <t>FT-3218-31112-2021</t>
  </si>
  <si>
    <t xml:space="preserve">In-line EM flow sensor, 18 in. CS body with ebonite liner, 150 # flanges and 3, 316 SS electrodes. Advanced transmitter with  (2) AO, (2) DO,  no serial comm., IP 67 painted aluminum enclosure &amp; 24 VAC/DC input pwr.  Remote mount. </t>
  </si>
  <si>
    <t>FT-3220-11112-1021</t>
  </si>
  <si>
    <t xml:space="preserve">In-line EM flow sensor, 20 in. CS body with PTFE liner, 150 # flanges and 3, 316 SS electrodes. Advanced transmitter with  (1) AO, (2) DO,  no serial comm., IP 67 painted aluminum enclosure &amp; 24 VAC/DC input pwr.  Remote mount. </t>
  </si>
  <si>
    <t>FT-3220-31112-2021</t>
  </si>
  <si>
    <t xml:space="preserve">In-line EM flow sensor, 20 in. CS body with ebonite liner, 150 # flanges and 3, 316 SS electrodes. Advanced transmitter with  (2) AO, (2) DO,  no serial comm., IP 67 painted aluminum enclosure &amp; 24 VAC/DC input pwr.  Remote mount. </t>
  </si>
  <si>
    <t>FT-3224-31111-1022</t>
  </si>
  <si>
    <t xml:space="preserve">In-line EM flow sensor, 24 in.  CS body with ebonite liner, 150 # flanges and 3, 316 SS electrodes. Advanced transmitter with  (1) AO, (2) DO,  no serial comm., IP 67 painted aluminum enclosure &amp; 120-240 VAC input pwr.  Integral mount. </t>
  </si>
  <si>
    <t>FT-3224-31512-1021</t>
  </si>
  <si>
    <t xml:space="preserve">In-line EM flow sensor, 24 in. 316 SS body with ebonite liner, 150 # flanges and 3, 316 SS electrodes. Advanced transmitter with  (1) AO, (2) DO,  no serial comm., IP 67 painted aluminum enclosure &amp; 24 VAC/DC input pwr.  Remote mount. </t>
  </si>
  <si>
    <t>FT-3225-11112-1221</t>
  </si>
  <si>
    <t xml:space="preserve">In-line EM flow sensor, 2.5 in.  CS body with PTFE liner, 150 # flanges and 3, 316 SS electrodes. Advanced transmitter with  (1) AO, (2) DO,  MODBUS TCP/IP, IP 67 painted aluminum enclosure &amp; 24 VAC/DC input pwr.  Remote mount. </t>
  </si>
  <si>
    <t>FT-3225-13112-1022</t>
  </si>
  <si>
    <t xml:space="preserve">In-line EM flow sensor, 2.5 in.  CS body with PTFE liner, 300 # flanges and 3, 316 SS electrodes. Advanced transmitter with  (1) AO, (2) DO,  no serial comm., IP 67 painted aluminum enclosure &amp; 120-240 VAC input pwr.  Remote mount. </t>
  </si>
  <si>
    <t>FT-3228-31111-1021</t>
  </si>
  <si>
    <t xml:space="preserve">In-line EM flow sensor, 28 in. CS body with ebonite liner, 150 # flanges and 3, 316 SS electrodes. Advanced transmitter with  (1) AO, (2) DO,  no serial comm., IP 67 painted aluminum enclosure &amp; 24 VAC/DC input pwr.  Integral mount. </t>
  </si>
  <si>
    <t>FT-3230-31111-1021</t>
  </si>
  <si>
    <t xml:space="preserve">In-line EM flow sensor, 30 in. CS body with ebonite liner, 150 # flanges and 3, 316 SS electrodes. Advanced transmitter with  (1) AO, (2) DO,  no serial comm., IP 67 painted aluminum enclosure &amp; 24 VAC/DC input pwr.  Integral mount. </t>
  </si>
  <si>
    <t>FT-3230-31112-1021</t>
  </si>
  <si>
    <t xml:space="preserve">In-line EM flow sensor, 30 in. CS body with ebonite liner, 150 # flanges and 3, 316 SS electrodes. Advanced transmitter with  (1) AO, (2) DO,  no serial comm., IP 67 painted aluminum enclosure &amp; 24 VAC/DC input pwr.  Remote mount. </t>
  </si>
  <si>
    <t>FT-3236-31111-1021</t>
  </si>
  <si>
    <t xml:space="preserve">In-line EM flow sensor, 36 in. CS body with ebonite liner, 150 # flanges and 3, 316 SS electrodes. Advanced transmitter with  (1) AO, (2) DO,  no serial comm., IP 67 painted aluminum enclosure &amp; 24 VAC/DC input pwr.  Integral mount. </t>
  </si>
  <si>
    <t>FT-3236-31112-1021</t>
  </si>
  <si>
    <t xml:space="preserve">In-line EM flow sensor, 36 in. CS body with ebonite liner, 150 # flanges and 3, 316 SS electrodes. Advanced transmitter with  (1) AO, (2) DO,  no serial comm., IP 67 painted aluminum enclosure &amp; 24 VAC/DC input pwr.  Remote mount. </t>
  </si>
  <si>
    <r>
      <t xml:space="preserve">Electronics Enclosure (D)
</t>
    </r>
    <r>
      <rPr>
        <sz val="10"/>
        <color theme="1"/>
        <rFont val="Arial"/>
        <family val="2"/>
      </rPr>
      <t>2 = IP67 (NEMA 4X) painted aluminum enclosure w/ display</t>
    </r>
  </si>
  <si>
    <t xml:space="preserve">FT-3100 Inline Electromagnetic Flow Meter Order Form </t>
  </si>
  <si>
    <t xml:space="preserve">FT-3200 Inline Electromagnetic Flow Meter Order Form </t>
  </si>
  <si>
    <r>
      <t xml:space="preserve">Temperature Sensor (G)   
</t>
    </r>
    <r>
      <rPr>
        <sz val="10"/>
        <rFont val="Arial"/>
        <family val="2"/>
      </rPr>
      <t xml:space="preserve">0 = Threaded RTDs w/gaskets for Direct Insertion 
(wetted sensors)  
- One (1) integral, one (1) remote 
</t>
    </r>
    <r>
      <rPr>
        <b/>
        <sz val="10"/>
        <rFont val="Arial"/>
        <family val="2"/>
      </rPr>
      <t>(Valid for meter size = 050-011)</t>
    </r>
    <r>
      <rPr>
        <sz val="10"/>
        <rFont val="Arial"/>
        <family val="2"/>
      </rPr>
      <t xml:space="preserve"> 
1 = Threaded RTDs for use with Thermowells 
– Two (2) remote 
</t>
    </r>
    <r>
      <rPr>
        <b/>
        <sz val="10"/>
        <rFont val="Arial"/>
        <family val="2"/>
      </rPr>
      <t xml:space="preserve">(Valid for meter size = 050-011)   </t>
    </r>
    <r>
      <rPr>
        <sz val="10"/>
        <rFont val="Arial"/>
        <family val="2"/>
      </rPr>
      <t xml:space="preserve">  
2 = Push-in RTDs for use with Thermowells 
– Two (2) remote 
</t>
    </r>
    <r>
      <rPr>
        <b/>
        <sz val="10"/>
        <rFont val="Arial"/>
        <family val="2"/>
      </rPr>
      <t>(Valid for meter size = 050-250)</t>
    </r>
  </si>
  <si>
    <t>Billing Email Address</t>
  </si>
  <si>
    <r>
      <t xml:space="preserve">2 = 10' PVC jacketed cable, pigtail   
5 = 10' plenum rated cable w/ DIN connector 
            </t>
    </r>
    <r>
      <rPr>
        <b/>
        <sz val="8"/>
        <color rgb="FFFF0000"/>
        <rFont val="Arial"/>
        <family val="2"/>
      </rPr>
      <t>(not for use with conduit or wet environments)</t>
    </r>
    <r>
      <rPr>
        <sz val="8"/>
        <color theme="1"/>
        <rFont val="Arial"/>
        <family val="2"/>
      </rPr>
      <t xml:space="preserve">
7 = 10' submersible cable w/ connector                                                                                                                                                                                                    </t>
    </r>
  </si>
  <si>
    <r>
      <t xml:space="preserve">Wiring Connection (G)
</t>
    </r>
    <r>
      <rPr>
        <sz val="10"/>
        <rFont val="Arial"/>
        <family val="2"/>
      </rPr>
      <t xml:space="preserve">                                 
2 = 10' PVC jacketed cable, pigtail    
5 = 10' plenum rated cable w/ DIN connector 
</t>
    </r>
    <r>
      <rPr>
        <b/>
        <sz val="10"/>
        <color rgb="FFFF0000"/>
        <rFont val="Arial"/>
        <family val="2"/>
      </rPr>
      <t>(not for use with conduit or wet environments)</t>
    </r>
    <r>
      <rPr>
        <sz val="10"/>
        <rFont val="Arial"/>
        <family val="2"/>
      </rPr>
      <t xml:space="preserve">
7 = 10' submersible cable w/ connector   </t>
    </r>
    <r>
      <rPr>
        <b/>
        <sz val="9"/>
        <rFont val="Arial"/>
        <family val="2"/>
      </rPr>
      <t xml:space="preserve">      </t>
    </r>
    <r>
      <rPr>
        <sz val="10"/>
        <rFont val="Arial"/>
        <family val="2"/>
      </rPr>
      <t xml:space="preserve">                                                                                    </t>
    </r>
  </si>
  <si>
    <r>
      <t xml:space="preserve">2 = 10' PVC jacketed cable, pigtail   
5 = 10' plenum rated cable w/ DIN connector
          </t>
    </r>
    <r>
      <rPr>
        <b/>
        <sz val="8"/>
        <color rgb="FFFF0000"/>
        <rFont val="Arial"/>
        <family val="2"/>
      </rPr>
      <t>(not for use with conduit or wet environments)</t>
    </r>
    <r>
      <rPr>
        <sz val="8"/>
        <color theme="1"/>
        <rFont val="Arial"/>
        <family val="2"/>
      </rPr>
      <t xml:space="preserve">
7 = 10' submersible cable w/ connector                                                                                                                                                                                                    </t>
    </r>
  </si>
  <si>
    <r>
      <t xml:space="preserve">Model Number Codification
</t>
    </r>
    <r>
      <rPr>
        <b/>
        <sz val="16"/>
        <rFont val="Arial"/>
        <family val="2"/>
      </rPr>
      <t>FSM-3ABCC-DEFG-HHI-JKL</t>
    </r>
    <r>
      <rPr>
        <b/>
        <sz val="16"/>
        <color theme="1"/>
        <rFont val="Arial"/>
        <family val="2"/>
      </rPr>
      <t xml:space="preserve">
</t>
    </r>
    <r>
      <rPr>
        <b/>
        <i/>
        <sz val="10"/>
        <color theme="1"/>
        <rFont val="Arial"/>
        <family val="2"/>
      </rPr>
      <t>Options selected below might affect the price</t>
    </r>
  </si>
  <si>
    <t>FSM-3BF06-1021-FA2-131</t>
  </si>
  <si>
    <t>Insertion style electromagnetic flow meter, 6" line size w/ (1) AO, (1) freq, (3) DO &amp; no serial com. Remote NEMA 4 encl. w/ display, 24 VAC/DC &amp; terminal blocks. Fixed 6" depth, 316 SS stem, NSF rated &amp; 1" NPT conn. </t>
  </si>
  <si>
    <t>FSM-3BF08-1021-FB2-131</t>
  </si>
  <si>
    <t xml:space="preserve">Insertion style electromagnetic flow meter, 8" line size w/ (1) AO, (1) freq, (3) DO &amp; no serial com. Remote NEMA 4 encl. w/ display, 24 VAC/DC &amp; terminal blocks. Fixed 8" depth, 316 SS stem, NSF rated &amp; 1" NPT conn.  </t>
  </si>
  <si>
    <t>FSM-3BF10-1021-FC2-131</t>
  </si>
  <si>
    <t xml:space="preserve">Insertion style electromagnetic flow meter, 10" line size w/ (1) AO, (1) freq, (3) DO &amp; no serial com. Remote NEMA 4 encl. w/ display, 24 VAC/DC &amp; terminal blocks. Fixed 10" depth, 316 SS stem, NSF rated &amp; 1" NPT conn.  </t>
  </si>
  <si>
    <t>FSM-3BF12-1021-FD2-131</t>
  </si>
  <si>
    <t xml:space="preserve">Insertion style electromagnetic flow meter, 12" line size w/ (1) AO, (1) freq, (3) DO &amp; no serial com. Remote NEMA 4 encl. w/ display, 24 VAC/DC &amp; terminal blocks. Fixed 12" depth, 316 SS stem, NSF rated &amp; 1" NPT conn.  </t>
  </si>
  <si>
    <t>FSM-3BF06-1021-FA2-141</t>
  </si>
  <si>
    <t xml:space="preserve">Insertion style electromagnetic flow meter, 6" line size w/ (1) AO, (1) freq, (3) DO &amp; no serial com. Remote NEMA 4 encl. w/ display, 24 VAC/DC &amp; terminal blocks. Fixed 6" depth, 316 SS stem, HT &amp; 1" NPT conn.  </t>
  </si>
  <si>
    <t>FSM-3BF08-1021-FB2-141</t>
  </si>
  <si>
    <t xml:space="preserve">Insertion style electromagnetic flow meter, 8" line size w/ (1) AO, (1) freq, (3) DO &amp; no serial com. Remote NEMA 4 encl. w/ display, 24 VAC/DC &amp; terminal blocks. Fixed 8" depth, 316 SS stem, HT &amp; 1" NPT conn.  </t>
  </si>
  <si>
    <t>FSM-3BF10-1021-FC2-141</t>
  </si>
  <si>
    <t xml:space="preserve">Insertion style electromagnetic flow meter, 10" line size w/ (1) AO, (1) freq, (3) DO &amp; no serial com. Remote NEMA 4 encl. w/ display, 24 VAC/DC &amp; terminal blocks. Fixed 10" depth, 316 SS stem, HT &amp; 1" NPT conn.  </t>
  </si>
  <si>
    <t>FSM-3BF12-1021-FD2-141</t>
  </si>
  <si>
    <t xml:space="preserve">Insertion style electromagnetic flow meter, 12" line size w/ (1) AO, (1) freq, (3) DO &amp; no serial com. Remote NEMA 4 encl. w/ display, 24 VAC/DC &amp; terminal blocks. Fixed 12" depth, 316 SS stem, HT &amp; 1" NPT conn.  </t>
  </si>
  <si>
    <t>FSM-3ABCC-DEFG-HHI-JKL</t>
  </si>
  <si>
    <t>Mechanical Configuration (JKL)</t>
  </si>
  <si>
    <t>Review the F-4300 Ordering Guide for details on transducer selection.</t>
  </si>
  <si>
    <r>
      <t xml:space="preserve">Pipe Material
</t>
    </r>
    <r>
      <rPr>
        <sz val="10"/>
        <color theme="1"/>
        <rFont val="Arial"/>
        <family val="2"/>
      </rPr>
      <t>Select from dropdown menu</t>
    </r>
    <r>
      <rPr>
        <b/>
        <sz val="11"/>
        <color theme="1"/>
        <rFont val="Arial"/>
        <family val="2"/>
      </rPr>
      <t xml:space="preserve">     </t>
    </r>
  </si>
  <si>
    <r>
      <t xml:space="preserve">Pipe Schedule
</t>
    </r>
    <r>
      <rPr>
        <sz val="10"/>
        <color theme="1"/>
        <rFont val="Arial"/>
        <family val="2"/>
      </rPr>
      <t xml:space="preserve">
Select from dropdown menu  </t>
    </r>
  </si>
  <si>
    <r>
      <rPr>
        <b/>
        <i/>
        <sz val="10"/>
        <color rgb="FF0A19D8"/>
        <rFont val="Arial"/>
        <family val="2"/>
      </rPr>
      <t xml:space="preserve">          </t>
    </r>
    <r>
      <rPr>
        <b/>
        <i/>
        <u/>
        <sz val="10"/>
        <color rgb="FF0A19D8"/>
        <rFont val="Arial"/>
        <family val="2"/>
      </rPr>
      <t xml:space="preserve"> Review the F-4300 Ordering Guide for details on transducer selection</t>
    </r>
  </si>
  <si>
    <t>Feature Set &amp; I/O (C)</t>
  </si>
  <si>
    <r>
      <rPr>
        <b/>
        <sz val="11"/>
        <rFont val="Arial"/>
        <family val="2"/>
      </rPr>
      <t>Outputs (BC)</t>
    </r>
    <r>
      <rPr>
        <b/>
        <sz val="11"/>
        <color theme="0" tint="-0.499984740745262"/>
        <rFont val="Arial"/>
        <family val="2"/>
      </rPr>
      <t xml:space="preserve">
</t>
    </r>
    <r>
      <rPr>
        <sz val="10"/>
        <color theme="0" tint="-0.499984740745262"/>
        <rFont val="Arial"/>
        <family val="2"/>
      </rPr>
      <t>1</t>
    </r>
    <r>
      <rPr>
        <sz val="10"/>
        <rFont val="Arial"/>
        <family val="2"/>
      </rPr>
      <t xml:space="preserve">0 = One (1) AO, two (2) DO and one (1) DI
11 = One (1) AO, two (2) DO and one (1) DI w/ MODBUS
Default is 10 </t>
    </r>
  </si>
  <si>
    <r>
      <rPr>
        <u/>
        <sz val="8"/>
        <color theme="1"/>
        <rFont val="Arial"/>
        <family val="2"/>
      </rPr>
      <t>Threaded Models</t>
    </r>
    <r>
      <rPr>
        <sz val="8"/>
        <color theme="1"/>
        <rFont val="Arial"/>
        <family val="2"/>
      </rPr>
      <t xml:space="preserve">                        </t>
    </r>
    <r>
      <rPr>
        <u/>
        <sz val="8"/>
        <color theme="1"/>
        <rFont val="Arial"/>
        <family val="2"/>
      </rPr>
      <t xml:space="preserve">Flanged/ Wafer Models </t>
    </r>
    <r>
      <rPr>
        <sz val="8"/>
        <color theme="1"/>
        <rFont val="Arial"/>
        <family val="2"/>
      </rPr>
      <t xml:space="preserve"> 
</t>
    </r>
    <r>
      <rPr>
        <b/>
        <sz val="8"/>
        <color theme="1"/>
        <rFont val="Arial"/>
        <family val="2"/>
      </rPr>
      <t>(FT-31XX models only)</t>
    </r>
    <r>
      <rPr>
        <sz val="8"/>
        <color theme="1"/>
        <rFont val="Arial"/>
        <family val="2"/>
      </rPr>
      <t xml:space="preserve">                                
 AA = 1/4" (8mm)                        01 = 1" (25mm)         15 = 1.5" (40mm)      02 = 2" (50mm)         25 = 2.5" (65mm)  
 AB = 3/8" (10mm)                      03 = 3" (80mm)          04 = 4" (100mm)       05 = 5" (125mm)      06 = 6" (150mm)                                                     
 AC = 1/2" (15mm)                      08 = 8" (200mm)       10 = 10" (250mm)    
 AD = 3/4" (20mm)                      nn = 12 - 24" (300 - 600mm)</t>
    </r>
    <r>
      <rPr>
        <b/>
        <sz val="8"/>
        <color theme="1"/>
        <rFont val="Arial"/>
        <family val="2"/>
      </rPr>
      <t xml:space="preserve"> (FT-3100)    </t>
    </r>
    <r>
      <rPr>
        <sz val="8"/>
        <color theme="1"/>
        <rFont val="Arial"/>
        <family val="2"/>
      </rPr>
      <t xml:space="preserve">
 AE = 1" (25 mm)                                 or 12 - 48" (300 - 1200mm)</t>
    </r>
    <r>
      <rPr>
        <b/>
        <sz val="8"/>
        <color theme="1"/>
        <rFont val="Arial"/>
        <family val="2"/>
      </rPr>
      <t xml:space="preserve"> (FT-3200)</t>
    </r>
  </si>
  <si>
    <r>
      <t xml:space="preserve">10 = One (1) AO, two (2) DO and one (1) DI (Default)
11 = One (1) AO, two (2) DO and one (1) DI with MODBUS </t>
    </r>
    <r>
      <rPr>
        <b/>
        <sz val="8"/>
        <color theme="1"/>
        <rFont val="Arial"/>
        <family val="2"/>
      </rPr>
      <t>(FT-3100 only)</t>
    </r>
    <r>
      <rPr>
        <sz val="8"/>
        <color theme="1"/>
        <rFont val="Arial"/>
        <family val="2"/>
      </rPr>
      <t xml:space="preserve">
21 = Two (2) AO, two (2) DO and one (1) DI w/ MODBUS </t>
    </r>
    <r>
      <rPr>
        <b/>
        <sz val="8"/>
        <color theme="1"/>
        <rFont val="Arial"/>
        <family val="2"/>
      </rPr>
      <t>(FT-3200 only)</t>
    </r>
  </si>
  <si>
    <r>
      <t xml:space="preserve">1 = IP67 (NEMA 4X) nylon enclosure w/ display </t>
    </r>
    <r>
      <rPr>
        <b/>
        <sz val="8"/>
        <color theme="1"/>
        <rFont val="Arial"/>
        <family val="2"/>
      </rPr>
      <t>(FT-3100 only)</t>
    </r>
    <r>
      <rPr>
        <sz val="8"/>
        <color theme="1"/>
        <rFont val="Arial"/>
        <family val="2"/>
      </rPr>
      <t xml:space="preserve">
2 = IP67 (NEMA 4X) aluminum enclosure w/ display </t>
    </r>
    <r>
      <rPr>
        <b/>
        <sz val="8"/>
        <color theme="1"/>
        <rFont val="Arial"/>
        <family val="2"/>
      </rPr>
      <t>(FT-3200 only)</t>
    </r>
  </si>
  <si>
    <r>
      <t xml:space="preserve">101 = 4GB SD Memory, RTC </t>
    </r>
    <r>
      <rPr>
        <b/>
        <sz val="8"/>
        <color theme="1"/>
        <rFont val="Arial"/>
        <family val="2"/>
      </rPr>
      <t>(FT-3200)</t>
    </r>
  </si>
  <si>
    <r>
      <t xml:space="preserve">0 = Wafer Connection </t>
    </r>
    <r>
      <rPr>
        <b/>
        <sz val="8"/>
        <color theme="1"/>
        <rFont val="Arial"/>
        <family val="2"/>
      </rPr>
      <t xml:space="preserve">(Available from 1 - 4") </t>
    </r>
    <r>
      <rPr>
        <sz val="8"/>
        <color theme="1"/>
        <rFont val="Arial"/>
        <family val="2"/>
      </rPr>
      <t xml:space="preserve">       
1 = ANSI 150 Flanges
3 = ANSI 300 Flanges       
A = NPT Thread </t>
    </r>
    <r>
      <rPr>
        <b/>
        <sz val="8"/>
        <color theme="1"/>
        <rFont val="Arial"/>
        <family val="2"/>
      </rPr>
      <t>(Available for FT-3100 only, 1/4 - 1")</t>
    </r>
  </si>
  <si>
    <r>
      <t xml:space="preserve">11 = Carbon Steel </t>
    </r>
    <r>
      <rPr>
        <b/>
        <sz val="8"/>
        <color theme="1"/>
        <rFont val="Arial"/>
        <family val="2"/>
      </rPr>
      <t xml:space="preserve">(Available for PTFE, Ebonite and PP liners, 1" and up)       </t>
    </r>
    <r>
      <rPr>
        <sz val="8"/>
        <color theme="1"/>
        <rFont val="Arial"/>
        <family val="2"/>
      </rPr>
      <t xml:space="preserve">      
41 = 304 SS </t>
    </r>
    <r>
      <rPr>
        <b/>
        <sz val="8"/>
        <color theme="1"/>
        <rFont val="Arial"/>
        <family val="2"/>
      </rPr>
      <t>(Available for PTFE liner only, 1/4" and up)</t>
    </r>
    <r>
      <rPr>
        <sz val="8"/>
        <color theme="1"/>
        <rFont val="Arial"/>
        <family val="2"/>
      </rPr>
      <t xml:space="preserve">
51 = 316 SS </t>
    </r>
    <r>
      <rPr>
        <b/>
        <sz val="8"/>
        <color theme="1"/>
        <rFont val="Arial"/>
        <family val="2"/>
      </rPr>
      <t xml:space="preserve">(Available for PTFE liner only, 1" and up)          </t>
    </r>
    <r>
      <rPr>
        <sz val="8"/>
        <color theme="1"/>
        <rFont val="Arial"/>
        <family val="2"/>
      </rPr>
      <t xml:space="preserve">            
91 = Polypropylene </t>
    </r>
    <r>
      <rPr>
        <b/>
        <sz val="8"/>
        <color theme="1"/>
        <rFont val="Arial"/>
        <family val="2"/>
      </rPr>
      <t>(Available for FT-3100, PP liner only, 1/4 - 1")</t>
    </r>
  </si>
  <si>
    <r>
      <rPr>
        <b/>
        <sz val="11"/>
        <rFont val="Arial"/>
        <family val="2"/>
      </rPr>
      <t>Outputs (BC)</t>
    </r>
    <r>
      <rPr>
        <b/>
        <sz val="11"/>
        <color theme="0" tint="-0.499984740745262"/>
        <rFont val="Arial"/>
        <family val="2"/>
      </rPr>
      <t xml:space="preserve">
</t>
    </r>
    <r>
      <rPr>
        <sz val="10"/>
        <color theme="0" tint="-0.499984740745262"/>
        <rFont val="Arial"/>
        <family val="2"/>
      </rPr>
      <t>1</t>
    </r>
    <r>
      <rPr>
        <sz val="10"/>
        <rFont val="Arial"/>
        <family val="2"/>
      </rPr>
      <t xml:space="preserve">0 = One (1) AO, two (2) DO and one (1) DI
21 = Two (2) AO, two (2) DO and one (1) DI w/ MODBUS
Default is 10 </t>
    </r>
  </si>
  <si>
    <r>
      <t xml:space="preserve">Special Config (SPC)
</t>
    </r>
    <r>
      <rPr>
        <sz val="10"/>
        <color theme="1"/>
        <rFont val="Arial"/>
        <family val="2"/>
      </rPr>
      <t xml:space="preserve">101 = 4GB SD Memory, RTC </t>
    </r>
  </si>
  <si>
    <t>26 inches (650 mm)</t>
  </si>
  <si>
    <t>30 inches (750 mm)</t>
  </si>
  <si>
    <t>34 inches (850 mm)</t>
  </si>
  <si>
    <t>36 inches (900 mm)</t>
  </si>
  <si>
    <t>42 inches (1050 mm)</t>
  </si>
  <si>
    <t>48 inches (1200 mm)</t>
  </si>
  <si>
    <t>F-1500-410X-2202</t>
  </si>
  <si>
    <t>Insertion turbine flow meter w/ packing gland, 2" Class 150 flange &amp; retractor, integral t-mitter, &amp; temp. comp. 100 - 240 VAC power w/ (1) 4-20mA, (1) scaled pulse, (1) alarm &amp; BAC. 450F. Net energy output.</t>
  </si>
  <si>
    <t>F-1500-411X-1301</t>
  </si>
  <si>
    <t>Insertion turbine flow meter w/ packing gland, 2" Class 150 flange &amp; retractor, integral t-mitter, temp. &amp; pres. comp., 30 psia. 24 VDC power w/ (3) 4-20mA, (1) scaled pulse, (3) alarm &amp; MOD. 450F. Gross energy output.</t>
  </si>
  <si>
    <t>F-1500-510X-2200</t>
  </si>
  <si>
    <t>Insertion turbine flow meter w/ packing gland, 2" Class 300 flange &amp; retractor, integral t-mitter, &amp; temp. comp. 100 - 240 VAC power w/ (1) 4-20mA, (1) scaled pulse, (1) alarm &amp; BAC. 450F.</t>
  </si>
  <si>
    <t>F-1500-520X-1401</t>
  </si>
  <si>
    <t>Insertion turbine flow meter w/ packing gland, 2" Class 300 flange &amp; retractor, remote t-mitter w/ 50' of cable, &amp; temp. comp. 24 VDC power w/ (3) 4-20mA, (1) scaled pulse, (3) alarm &amp; BAC. 450F. Gross energy output.</t>
  </si>
  <si>
    <t>F-1500-520X-1201</t>
  </si>
  <si>
    <t>Insertion turbine flow meter w/ packing gland, 2" Class 300 flange &amp; retractor, remote t-mitter w/ 50' of cable, &amp; temp. comp. 24 VDC power w/ (1) 4-20mA, (1) scaled pulse, (1) alarm &amp; BAC. 450F. Gross energy output.</t>
  </si>
  <si>
    <t>F-2602-112-1202</t>
  </si>
  <si>
    <t>In-line vortex flow meter w/ 2" Class 150 flange, integral t-mitter, temp. &amp; pres. comp., 100 psia. 24 VDC power w/ (1) 4-20mA, (1) scaled pulse, (1) alarm &amp; BAC. 500F. Net energy output.</t>
  </si>
  <si>
    <t>F-2602-112-1301</t>
  </si>
  <si>
    <t>In-line vortex flow meter w/ 2" Class 150 flange, integral t-mitter, temp. &amp; pres. comp., 100 psia. 24 VDC power w/ (3) 4-20mA, (1) scaled pulse, (3) alarm &amp; MOD. 500F. Gross energy output.</t>
  </si>
  <si>
    <t>F-2602-123-0000</t>
  </si>
  <si>
    <t>In-line vortex flow meter w/ 2" Class 150 flange, remote t-mitter w/ 50' of cable, temp. &amp; pres. comp., 300 psia. Loop powered 4-20mA &amp; scaled pulse output. 500F.</t>
  </si>
  <si>
    <t>F-2602-139-0000</t>
  </si>
  <si>
    <t>In-line vortex flow meter w/ 2" Class 150 flange, remote t-mitter w/ 100' of cable, &amp; no comp., volumetric flow only. Loop powered 4-20mA &amp; scaled pulse output. 500F.</t>
  </si>
  <si>
    <t>F-2602-312-0000</t>
  </si>
  <si>
    <t>In-line vortex flow meter w/ 2" Class 300 flange, integral t-mitter, temp. &amp; pres. comp., 100 psia. Loop powered 4-20mA &amp; scaled pulse output. 500F.</t>
  </si>
  <si>
    <t>F-2602-323-2200</t>
  </si>
  <si>
    <t>In-line vortex flow meter w/ 2" Class 300 flange, remote t-mitter w/ 50' of cable, temp. &amp; pres. comp., 300 psia. 100 - 240 VAC power w/ (1) 4-20mA, (1) scaled pulse, (1) alarm &amp; BAC. 500F.</t>
  </si>
  <si>
    <t>F-2603-111-1101</t>
  </si>
  <si>
    <t>In-line vortex flow meter w/ 3" Class 150 flange, integral t-mitter, temp. &amp; pres. comp., 30 psia. 24 VDC power w/ 4-20mA, scaled pulse, alarm contact &amp; MOD. 500F. Gross energy output.</t>
  </si>
  <si>
    <t>F-2603-111-1201</t>
  </si>
  <si>
    <t>In-line vortex flow meter w/ 3" Class 150 flange, integral t-mitter, temp. &amp; pres. comp., 30 psia. 24 VDC power w/ (1) 4-20mA, (1) scaled pulse, (1) alarm &amp; BAC. 500F. Gross energy output.</t>
  </si>
  <si>
    <t>F-2603-113-1300</t>
  </si>
  <si>
    <t>In-line vortex flow meter w/ 3" Class 150 flange, integral t-mitter, temp. &amp; pres. comp., 300 psia. 24 VDC power w/ (3) 4-20mA, (1) scaled pulse, (3) alarm &amp; MOD. 500F.</t>
  </si>
  <si>
    <t>F-2603-120-2101</t>
  </si>
  <si>
    <t>In-line vortex flow meter w/ 3" Class 150 flange, remote t-mitter w/ 50' of cable, and temp. comp. 100 - 240 VAC power w/ 4-20mA, scaled pulse, alarm contact &amp; MOD. 500F. Gross energy output.</t>
  </si>
  <si>
    <t>F-2603-122-1401</t>
  </si>
  <si>
    <t>In-line vortex flow meter w/ 3" Class 150 flange, remote t-mitter w/ 50' of cable, temp. &amp; pres. comp., 100 psia. 24 VDC power w/ (3) 4-20mA, (1) scaled pulse, (3) alarm &amp; BAC. 500F. Gross energy output.</t>
  </si>
  <si>
    <t>F-2603-311-1100</t>
  </si>
  <si>
    <t>In-line vortex flow meter w/ 3" Class 300 flange, integral t-mitter, temp. &amp; pres. comp., 30 psia. 24 VDC power w/ 4-20mA, scaled pulse, alarm contact &amp; MOD. 500F.</t>
  </si>
  <si>
    <t>F-2603-312-0000</t>
  </si>
  <si>
    <t>In-line vortex flow meter w/ 3" Class 300 flange, integral t-mitter, temp. &amp; pres. comp., 100 psia. Loop powered 4-20mA &amp; scaled pulse output. 500F.</t>
  </si>
  <si>
    <t>F-2604-130-1200</t>
  </si>
  <si>
    <t>In-line vortex flow meter w/ 4" Class 150 flange, remote t-mitter w/ 100' of cable, and temp. comp. 24 VDC power w/ (1) 4-20mA, (1) scaled pulse, (1) alarm &amp; BAC. 500F.</t>
  </si>
  <si>
    <t>F-2604-310-1201</t>
  </si>
  <si>
    <t>In-line vortex flow meter w/ 4" Class 300 flange, integral t-mitter, and temp. comp. 24 VDC power w/ (1) 4-20mA, (1) scaled pulse, (1) alarm &amp; BAC. 500F. Gross energy output.</t>
  </si>
  <si>
    <t>F-2604-310-1300</t>
  </si>
  <si>
    <t>In-line vortex flow meter w/ 4" Class 300 flange, integral t-mitter, and temp. comp. 24 VDC power w/ (3) 4-20mA, (1) scaled pulse, (3) alarm &amp; MOD. 500F.</t>
  </si>
  <si>
    <t>F-2604-312-0000</t>
  </si>
  <si>
    <t>In-line vortex flow meter w/ 4" Class 300 flange, integral t-mitter, temp. &amp; pres. comp., 100 psia. Loop powered 4-20mA &amp; scaled pulse output. 500F.</t>
  </si>
  <si>
    <t>F-2606-313-0000</t>
  </si>
  <si>
    <t>In-line vortex flow meter w/ 6" Class 300 flange, integral t-mitter, temp. &amp; pres. comp., 300 psia. Loop powered 4-20mA &amp; scaled pulse output. 500F.</t>
  </si>
  <si>
    <t>F-2606-313-1200</t>
  </si>
  <si>
    <t>In-line vortex flow meter w/ 6" Class 300 flange, integral t-mitter, temp. &amp; pres. comp., 300 psia. 24 VDC power w/ (1) 4-20mA, (1) scaled pulse, (1) alarm &amp; BAC. 500F.</t>
  </si>
  <si>
    <t>F-2608-130-1200</t>
  </si>
  <si>
    <t>In-line vortex flow meter w/ 8" Class 150 flange, remote t-mitter w/ 100' of cable, and temp. comp. 24 VDC power w/ (1) 4-20mA, (1) scaled pulse, (1) alarm &amp; BAC. 500F.</t>
  </si>
  <si>
    <t>F-2608-310-1200</t>
  </si>
  <si>
    <t>In-line vortex flow meter w/ 8" Class 300 flange, integral t-mitter, and temp. comp. 24 VDC power w/ (1) 4-20mA, (1) scaled pulse, (1) alarm &amp; BAC. 500F.</t>
  </si>
  <si>
    <t>F-2608-320-0000</t>
  </si>
  <si>
    <t>In-line vortex flow meter w/ 8" Class 300 flange, remote t-mitter w/ 50' of cable, and temp. comp. Loop powered 4-20mA &amp; scaled pulse output. 500F.</t>
  </si>
  <si>
    <t>F-2610-110-0000</t>
  </si>
  <si>
    <t>In-line vortex flow meter w/ 10" Class 150 flange, integral t-mitter, and temp. comp. Loop powered 4-20mA &amp; scaled pulse output. 500F.</t>
  </si>
  <si>
    <t>F-2615-112-1202</t>
  </si>
  <si>
    <t>In-line vortex flow meter w/ 1.5" Class 150 flange, integral t-mitter, temp. &amp; pres. comp., 100 psia. 24 VDC power w/ (1) 4-20mA, (1) scaled pulse, (1) alarm &amp; BAC. 500F. Net energy output.</t>
  </si>
  <si>
    <t>F-2615-113-1401</t>
  </si>
  <si>
    <t>In-line vortex flow meter w/ 1.5" Class 150 flange, integral t-mitter, temp. &amp; pres. comp., 300 psia. 24 VDC power w/ (3) 4-20mA, (1) scaled pulse, (3) alarm &amp; BAC. 500F. Gross energy output.</t>
  </si>
  <si>
    <t>F-2615-123-0000</t>
  </si>
  <si>
    <t>In-line vortex flow meter w/ 1.5" Class 150 flange, remote t-mitter w/ 50' of cable, temp. &amp; pres. comp., 300 psia. Loop powered 4-20mA &amp; scaled pulse output. 500F.</t>
  </si>
  <si>
    <t>F-2615-139-0000</t>
  </si>
  <si>
    <t>In-line vortex flow meter w/ 1.5" Class 150 flange, remote t-mitter w/ 100' of cable, &amp; no comp., volumetric flow only. Loop powered 4-20mA &amp; scaled pulse output. 500F.</t>
  </si>
  <si>
    <t>F-2615-312-0000</t>
  </si>
  <si>
    <t>In-line vortex flow meter w/ 1.5" Class 300 flange, integral t-mitter, temp. &amp; pres. comp., 100 psia. Loop powered 4-20mA &amp; scaled pulse output. 500F.</t>
  </si>
  <si>
    <t>F-2615-319-1200</t>
  </si>
  <si>
    <t>In-line vortex flow meter w/ 1.5" Class 300 flange, integral t-mitter, &amp; no comp., volumetric flow only. 24 VDC power w/ (1) 4-20mA, (1) scaled pulse, (1) alarm &amp; BAC. 500F.</t>
  </si>
  <si>
    <t>SYS-10-1110-01S5</t>
  </si>
  <si>
    <t>BTU meter with NEMA 13 enclosure, 24 VAC power supply, BAC MS/TP, and matched pair of RTD temperature sensors, 100-500F.</t>
  </si>
  <si>
    <t>SYS-10-1110-11O2</t>
  </si>
  <si>
    <t>BTU meter with NEMA 13 enclosure, 24 VAC power supply, BAC MS/TP, aux. pulse input and matched pair of current (mA) based temperature sensors, HW range.</t>
  </si>
  <si>
    <t>SYS-10-1112-11O1</t>
  </si>
  <si>
    <t>BTU meter with NEMA 13 enclosure, 24 VAC power supply, BAC MS/TP, four isolated analog outputs, aux. pulse input and matched pair of current (mA) based temperature sensors, CHW range.</t>
  </si>
  <si>
    <t>SYS-10-1130-11O2</t>
  </si>
  <si>
    <t>BTU meter with NEMA 13 enclosure, 24 VAC power supply, BAC IP, aux. pulse input and matched pair of current (mA) based temperature sensors, HW range.</t>
  </si>
  <si>
    <t>SYS-10-1132-11O1</t>
  </si>
  <si>
    <t>BTU meter with NEMA 13 enclosure, 24 VAC power supply, BAC IP, four isolated analog outputs, aux. pulse input and matched pair of current (mA) based temperature sensors, CHW range.</t>
  </si>
  <si>
    <t>SYS-10-1140-01S6</t>
  </si>
  <si>
    <t>BTU meter with NEMA 13 enclosure, 24 VAC power supply, MOD TCP/IP, and matched pair of RTD temperature sensors, 4-104F.</t>
  </si>
  <si>
    <t>SYS-10-1170-01S4</t>
  </si>
  <si>
    <t>BTU meter with NEMA 13 enclosure, 24 VAC power supply, P1, and matched pair of RTD temperature sensors, 80-400F.</t>
  </si>
  <si>
    <t>SYS-10-1202-01S6</t>
  </si>
  <si>
    <t>BTU meter with NEMA 13 enclosure, 120 VAC power supply, four isolated analog outputs, and matched pair of RTD temperature sensors, 4-104F.</t>
  </si>
  <si>
    <t>SYS-10-1230-01S6</t>
  </si>
  <si>
    <t>BTU meter with NEMA 13 enclosure, 120 VAC power supply, BAC IP, and matched pair of RTD temperature sensors, 4-104F.</t>
  </si>
  <si>
    <t>SYS-10-1242-01S6</t>
  </si>
  <si>
    <t>BTU meter with NEMA 13 enclosure, 120 VAC power supply, MOD TCP/IP, four isolated analog outputs, and matched pair of RTD temperature sensors, 4-104F.</t>
  </si>
  <si>
    <t>SYS-10-1271-01O1</t>
  </si>
  <si>
    <t>BTU meter with NEMA 13 enclosure, 120 VAC power supply, P1, single isolated analog output, and matched pair of current (mA) based temperature sensors, CHW range.</t>
  </si>
  <si>
    <t>SYS-10-2112-01S1</t>
  </si>
  <si>
    <t>BTU meter with NEMA 4 enclosure, 24 VAC power supply, BAC MS/TP, four isolated analog outputs, and matched pair of RTD temperature sensors, 122-302F.</t>
  </si>
  <si>
    <t>SYS-10-2112-11O1</t>
  </si>
  <si>
    <t>BTU meter with NEMA 4 enclosure, 24 VAC power supply, BAC MS/TP, four isolated analog outputs, aux. pulse input and matched pair of current (mA) based temperature sensors, CHW range.</t>
  </si>
  <si>
    <t>SYS-10-2132-01O2</t>
  </si>
  <si>
    <t>BTU meter with NEMA 4 enclosure, 24 VAC power supply, BAC IP, four isolated analog outputs, and matched pair of current (mA) based temperature sensors, HW range.</t>
  </si>
  <si>
    <t>SYS-10-2132-11O1</t>
  </si>
  <si>
    <t>BTU meter with NEMA 4 enclosure, 24 VAC power supply, BAC IP, four isolated analog outputs, aux. pulse input and matched pair of current (mA) based temperature sensors, CHW range.</t>
  </si>
  <si>
    <t>SYS-10-2132-11O2</t>
  </si>
  <si>
    <t>BTU meter with NEMA 4 enclosure, 24 VAC power supply, BAC IP, four isolated analog outputs, aux. pulse input and matched pair of current (mA) based temperature sensors, HW range.</t>
  </si>
  <si>
    <t>SYS-10-2142-01O2</t>
  </si>
  <si>
    <t>BTU meter with NEMA 4 enclosure, 24 VAC power supply, MOD TCP/IP, four isolated analog outputs, and matched pair of current (mA) based temperature sensors, HW range.</t>
  </si>
  <si>
    <t>SYS-10-2180-01O2</t>
  </si>
  <si>
    <t>BTU meter with NEMA 4 enclosure, 24 VAC power supply, LON, and matched pair of current (mA) based temperature sensors, HW range.</t>
  </si>
  <si>
    <t>SYS-10-2181-01O1</t>
  </si>
  <si>
    <t>BTU meter with NEMA 4 enclosure, 24 VAC power supply, LON, single isolated analog output, and matched pair of current (mA) based temperature sensors, CHW range.</t>
  </si>
  <si>
    <t>SYS-10-2211-01S6</t>
  </si>
  <si>
    <t>BTU meter with NEMA 4 enclosure, 120 VAC power supply, BAC MS/TP, single isolated analog output, and matched pair of RTD temperature sensors, 4-104F.</t>
  </si>
  <si>
    <t>SYS-10-2212-11O1</t>
  </si>
  <si>
    <t>BTU meter with NEMA 4 enclosure, 120 VAC power supply, BAC MS/TP, four isolated analog outputs, aux. pulse input and matched pair of current (mA) based temperature sensors, CHW range.</t>
  </si>
  <si>
    <t>SYS-10-2232-01O1</t>
  </si>
  <si>
    <t>BTU meter with NEMA 4 enclosure, 120 VAC power supply, BAC IP, four isolated analog outputs, and matched pair of current (mA) based temperature sensors, CHW range.</t>
  </si>
  <si>
    <t>SYS-10-2232-01O2</t>
  </si>
  <si>
    <t>BTU meter with NEMA 4 enclosure, 120 VAC power supply, BAC IP, four isolated analog outputs, and matched pair of current (mA) based temperature sensors, HW range.</t>
  </si>
  <si>
    <t>SYS-10-2232-11O1</t>
  </si>
  <si>
    <t>BTU meter with NEMA 4 enclosure, 120 VAC power supply, BAC IP, four isolated analog outputs, aux. pulse input and matched pair of current (mA) based temperature sensors, CHW range.</t>
  </si>
  <si>
    <t>SYS-10-2232-11O2</t>
  </si>
  <si>
    <t>BTU meter with NEMA 4 enclosure, 120 VAC power supply, BAC IP, four isolated analog outputs, aux. pulse input and matched pair of current (mA) based temperature sensors, HW range.</t>
  </si>
  <si>
    <t>SYS-10-2241-01O1</t>
  </si>
  <si>
    <t>BTU meter with NEMA 4 enclosure, 120 VAC power supply, MOD TCP/IP, single isolated analog output, and matched pair of current (mA) based temperature sensors, CHW range.</t>
  </si>
  <si>
    <t>SYS-10-2270-01O1</t>
  </si>
  <si>
    <t>BTU meter with NEMA 4 enclosure, 120 VAC power supply, P1, and matched pair of current (mA) based temperature sensors, CHW range.</t>
  </si>
  <si>
    <t>FSM-3BF06-1011-FA2-131</t>
  </si>
  <si>
    <t>Insertion style electromagnetic flow meter, 6" line size w/ (1) AO, (1) freq, (3) DO &amp; no serial com. Integral NEMA 4 encl. w/ display, 24 VAC/DC &amp; terminal blocks. Fixed 6" depth, 316 SS stem, NSF rated &amp; 1" NPT conn.</t>
  </si>
  <si>
    <t>FSM-3BF06-1011-FA2-141</t>
  </si>
  <si>
    <t>Insertion style electromagnetic flow meter, 6" line size w/ (1) AO, (1) freq, (3) DO &amp; no serial com. Integral NEMA 4 encl. w/ display, 24 VAC/DC &amp; terminal blocks. Fixed 6" depth, 316 SS stem, HT &amp; 1" NPT conn.</t>
  </si>
  <si>
    <t>FSM-3BF06-1021-FA3-131</t>
  </si>
  <si>
    <t>Insertion style electromagnetic flow meter, 6" line size w/ (1) AO, (1) freq, (3) DO &amp; no serial com. Remote NEMA 4 encl. w/ display, 24 VAC/DC &amp; terminal blocks. Fixed 6" depth, 316 SS stem, NSF rated &amp; 1" NPT conn.</t>
  </si>
  <si>
    <t>FSM-3BF06-1021-FA3-141</t>
  </si>
  <si>
    <t>Insertion style electromagnetic flow meter, 6" line size w/ (1) AO, (1) freq, (3) DO &amp; no serial com. Remote NEMA 4 encl. w/ display, 24 VAC/DC &amp; terminal blocks. Fixed 6" depth, 316 SS stem, HT &amp; 1" NPT conn.</t>
  </si>
  <si>
    <t>FSM-3BF08-1011-FB2-131</t>
  </si>
  <si>
    <t>Insertion style electromagnetic flow meter, 8" line size w/ (1) AO, (1) freq, (3) DO &amp; no serial com. Integral NEMA 4 encl. w/ display, 24 VAC/DC &amp; terminal blocks. Fixed 8" depth, 316 SS stem, NSF rated &amp; 1" NPT conn.</t>
  </si>
  <si>
    <t>FSM-3BF08-1011-FB2-141</t>
  </si>
  <si>
    <t>Insertion style electromagnetic flow meter, 8" line size w/ (1) AO, (1) freq, (3) DO &amp; no serial com. Integral NEMA 4 encl. w/ display, 24 VAC/DC &amp; terminal blocks. Fixed 8" depth, 316 SS stem, HT &amp; 1" NPT conn.</t>
  </si>
  <si>
    <t>FSM-3BF08-1021-FB3-131</t>
  </si>
  <si>
    <t>Insertion style electromagnetic flow meter, 8" line size w/ (1) AO, (1) freq, (3) DO &amp; no serial com. Remote NEMA 4 encl. w/ display, 24 VAC/DC &amp; terminal blocks. Fixed 8" depth, 316 SS stem, NSF rated &amp; 1" NPT conn.</t>
  </si>
  <si>
    <t>FSM-3BF08-1021-FB3-141</t>
  </si>
  <si>
    <t>Insertion style electromagnetic flow meter, 8" line size w/ (1) AO, (1) freq, (3) DO &amp; no serial com. Remote NEMA 4 encl. w/ display, 24 VAC/DC &amp; terminal blocks. Fixed 8" depth, 316 SS stem, HT &amp; 1" NPT conn.</t>
  </si>
  <si>
    <t>FSM-3BF10-1011-FC2-131</t>
  </si>
  <si>
    <t>Insertion style electromagnetic flow meter, 10" line size w/ (1) AO, (1) freq, (3) DO &amp; no serial com. Integral NEMA 4 encl. w/ display, 24 VAC/DC &amp; terminal blocks. Fixed 10" depth, 316 SS stem, NSF rated &amp; 1" NPT conn.</t>
  </si>
  <si>
    <t>FSM-3BF10-1011-FC2-141</t>
  </si>
  <si>
    <t>Insertion style electromagnetic flow meter, 10" line size w/ (1) AO, (1) freq, (3) DO &amp; no serial com. Integral NEMA 4 encl. w/ display, 24 VAC/DC &amp; terminal blocks. Fixed 10" depth, 316 SS stem, HT &amp; 1" NPT conn.</t>
  </si>
  <si>
    <t>FSM-3BF10-1021-FC3-131</t>
  </si>
  <si>
    <t>Insertion style electromagnetic flow meter, 10" line size w/ (1) AO, (1) freq, (3) DO &amp; no serial com. Remote NEMA 4 encl. w/ display, 24 VAC/DC &amp; terminal blocks. Fixed 10" depth, 316 SS stem, NSF rated &amp; 1" NPT conn.</t>
  </si>
  <si>
    <t>FSM-3BF10-1021-FC3-141</t>
  </si>
  <si>
    <t>Insertion style electromagnetic flow meter, 10" line size w/ (1) AO, (1) freq, (3) DO &amp; no serial com. Remote NEMA 4 encl. w/ display, 24 VAC/DC &amp; terminal blocks. Fixed 10" depth, 316 SS stem, HT &amp; 1" NPT conn.</t>
  </si>
  <si>
    <t>FSM-3BF12-1011-FD2-131</t>
  </si>
  <si>
    <t>Insertion style electromagnetic flow meter, 12" line size w/ (1) AO, (1) freq, (3) DO &amp; no serial com. Integral NEMA 4 encl. w/ display, 24 VAC/DC &amp; terminal blocks. Fixed 12" depth, 316 SS stem, NSF rated &amp; 1" NPT conn.</t>
  </si>
  <si>
    <t>FSM-3BF12-1011-FD2-141</t>
  </si>
  <si>
    <t>Insertion style electromagnetic flow meter, 12" line size w/ (1) AO, (1) freq, (3) DO &amp; no serial com. Integral NEMA 4 encl. w/ display, 24 VAC/DC &amp; terminal blocks. Fixed 12" depth, 316 SS stem, HT &amp; 1" NPT conn.</t>
  </si>
  <si>
    <t>FSM-3BF12-1021-FD3-131</t>
  </si>
  <si>
    <t>Insertion style electromagnetic flow meter, 12" line size w/ (1) AO, (1) freq, (3) DO &amp; no serial com. Remote NEMA 4 encl. w/ display, 24 VAC/DC &amp; terminal blocks. Fixed 12" depth, 316 SS stem, NSF rated &amp; 1" NPT conn.</t>
  </si>
  <si>
    <t>FSM-3BF12-1021-FD3-141</t>
  </si>
  <si>
    <t>Insertion style electromagnetic flow meter, 12" line size w/ (1) AO, (1) freq, (3) DO &amp; no serial com. Remote NEMA 4 encl. w/ display, 24 VAC/DC &amp; terminal blocks. Fixed 12" depth, 316 SS stem, HT &amp; 1" NPT conn.</t>
  </si>
  <si>
    <t>FT-3114-11112-1012</t>
  </si>
  <si>
    <t xml:space="preserve">In-line EM flow sensor, 14 in. CS body w/ PTFE liner, 150 # flanges &amp; 3, 316 SS electrodes. Basic transmitter with  (1) AO, (2) DO,  no serial comm., IP 67 nylon enclosure &amp; 120-240 VAC input pwr.  Remote mount. </t>
  </si>
  <si>
    <t>FT-3115-10112-1011</t>
  </si>
  <si>
    <t xml:space="preserve">In-line EM flow sensor, 1.5 in. CS body w/ PTFE liner, wafer style connection &amp; 3, 316 SS electrodes. Basic transmitter with  (1) AO, (2) DO,  no serial comm., IP 67 nylon enclosure &amp; 24 VAC/DC input pwr.  Remote mount. </t>
  </si>
  <si>
    <t>FT-3201-11111-2121</t>
  </si>
  <si>
    <t xml:space="preserve">In-line EM flow sensor, 1.0 in. CS body w/ PTFE liner, 150 # flanges &amp; 3, 316 SS electrodes. Advanced transmitter w/ (2) AO, (2) DO, MODBUS RS485, IP 67 painted Al enclosure &amp; 24 VAC/DC input pwr.  Integral mount. </t>
  </si>
  <si>
    <t>FT-3201-11111-2221</t>
  </si>
  <si>
    <t xml:space="preserve">In-line EM flow sensor, 1.0 in. CS body w/ PTFE liner, 150 # flanges &amp; 3, 316 SS electrodes. Advanced transmitter w/ (2) AO, (2) DO, MODBUS TCP/IP, IP 67 painted Al enclosure &amp; 24 VAC/DC input pwr.  Integral mount. </t>
  </si>
  <si>
    <t>FT-3201-11112-2221</t>
  </si>
  <si>
    <t xml:space="preserve">In-line EM flow sensor, 1.0 in. CS body w/ PTFE liner, 150 # flanges &amp; 3, 316 SS electrodes. Advanced transmitter w/ (2) AO, (2) DO, MODBUS TCP/IP, IP 67 painted Al enclosure &amp; 24 VAC/DC input pwr.  Remote mount. </t>
  </si>
  <si>
    <t>FT-3201-11411-1021</t>
  </si>
  <si>
    <t xml:space="preserve">In-line EM flow sensor, 1.0 in. 304 SS body w/ PTFE liner, 150 # flanges &amp; 3, 316 SS electrodes. Advanced transmitter w/ (1) AO, (2) DO, no serial comm., IP 67 painted Al enclosure &amp; 24 VAC/DC input pwr.  Integral mount. </t>
  </si>
  <si>
    <t>FT-3201-21111-2221</t>
  </si>
  <si>
    <t xml:space="preserve">In-line EM flow sensor, 1.0 in. CS body w/ polypro liner, 150 # flanges &amp; 3, 316 SS electrodes. Advanced transmitter w/ (2) AO, (2) DO, MODBUS TCP/IP, IP 67 painted Al enclosure &amp; 24 VAC/DC input pwr.  Integral mount. </t>
  </si>
  <si>
    <t>FT-3201-21112-2122</t>
  </si>
  <si>
    <t xml:space="preserve">In-line EM flow sensor, 1.0 in. CS body w/ polypro liner, 150 # flanges &amp; 3, 316 SS electrodes. Advanced transmitter w/ (2) AO, (2) DO, MODBUS RS485, IP 67 painted Al enclosure &amp; 120-240 VAC input pwr.  Remote mount. </t>
  </si>
  <si>
    <t>FT-3202-11111-2221</t>
  </si>
  <si>
    <t xml:space="preserve">In-line EM flow sensor, 2.0 in. CS body w/ PTFE liner, 150 # flanges &amp; 3, 316 SS electrodes. Advanced transmitter w/ (2) AO, (2) DO, MODBUS TCP/IP, IP 67 painted Al enclosure &amp; 24 VAC/DC input pwr.  Integral mount. </t>
  </si>
  <si>
    <t>FT-3202-11112-2121</t>
  </si>
  <si>
    <t xml:space="preserve">In-line EM flow sensor, 2.0 in. CS body w/ PTFE liner, 150 # flanges &amp; 3, 316 SS electrodes. Advanced transmitter w/ (2) AO, (2) DO, MODBUS RS485, IP 67 painted Al enclosure &amp; 24 VAC/DC input pwr.  Remote mount. </t>
  </si>
  <si>
    <t>FT-3202-11112-2221</t>
  </si>
  <si>
    <t xml:space="preserve">In-line EM flow sensor, 2.0 in. CS body w/ PTFE liner, 150 # flanges &amp; 3, 316 SS electrodes. Advanced transmitter w/ (2) AO, (2) DO, MODBUS TCP/IP, IP 67 painted Al enclosure &amp; 24 VAC/DC input pwr.  Remote mount. </t>
  </si>
  <si>
    <t>FT-3202-21111-2121</t>
  </si>
  <si>
    <t xml:space="preserve">In-line EM flow sensor, 2.0 in. CS body w/ polypro liner, 150 # flanges &amp; 3, 316 SS electrodes. Advanced transmitter w/ (2) AO, (2) DO, MODBUS RS485, IP 67 painted Al enclosure &amp; 24 VAC/DC input pwr.  Integral mount. </t>
  </si>
  <si>
    <t>FT-3202-21111-2221</t>
  </si>
  <si>
    <t xml:space="preserve">In-line EM flow sensor, 2.0 in. CS body w/ polypro liner, 150 # flanges &amp; 3, 316 SS electrodes. Advanced transmitter w/ (2) AO, (2) DO, MODBUS TCP/IP, IP 67 painted Al enclosure &amp; 24 VAC/DC input pwr.  Integral mount. </t>
  </si>
  <si>
    <t>FT-3202-21112-2121</t>
  </si>
  <si>
    <t xml:space="preserve">In-line EM flow sensor, 2.0 in. CS body w/ polypro liner, 150 # flanges &amp; 3, 316 SS electrodes. Advanced transmitter w/ (2) AO, (2) DO, MODBUS RS485, IP 67 painted Al enclosure &amp; 24 VAC/DC input pwr.  Remote mount. </t>
  </si>
  <si>
    <t>FT-3202-21112-2122</t>
  </si>
  <si>
    <t xml:space="preserve">In-line EM flow sensor, 2.0 in. CS body w/ polypro liner, 150 # flanges &amp; 3, 316 SS electrodes. Advanced transmitter w/ (2) AO, (2) DO, MODBUS RS485, IP 67 painted Al enclosure &amp; 120-240 VAC input pwr.  Remote mount. </t>
  </si>
  <si>
    <t>FT-3203-11111-2121</t>
  </si>
  <si>
    <t xml:space="preserve">In-line EM flow sensor, 3.0 in. CS body w/ PTFE liner, 150 # flanges &amp; 3, 316 SS electrodes. Advanced transmitter w/ (2) AO, (2) DO, MODBUS RS485, IP 67 painted Al enclosure &amp; 24 VAC/DC input pwr.  Integral mount. </t>
  </si>
  <si>
    <t>FT-3203-11111-2221</t>
  </si>
  <si>
    <t xml:space="preserve">In-line EM flow sensor, 3.0 in. CS body w/ PTFE liner, 150 # flanges &amp; 3, 316 SS electrodes. Advanced transmitter w/ (2) AO, (2) DO, MODBUS TCP/IP, IP 67 painted Al enclosure &amp; 24 VAC/DC input pwr.  Integral mount. </t>
  </si>
  <si>
    <t>FT-3203-11112-2221</t>
  </si>
  <si>
    <t xml:space="preserve">In-line EM flow sensor, 3.0 in. CS body w/ PTFE liner, 150 # flanges &amp; 3, 316 SS electrodes. Advanced transmitter w/ (2) AO, (2) DO, MODBUS TCP/IP, IP 67 painted Al enclosure &amp; 24 VAC/DC input pwr.  Remote mount. </t>
  </si>
  <si>
    <t>FT-3203-21111-2221</t>
  </si>
  <si>
    <t xml:space="preserve">In-line EM flow sensor, 3.0 in. CS body w/ polypro liner, 150 # flanges &amp; 3, 316 SS electrodes. Advanced transmitter w/ (2) AO, (2) DO, MODBUS TCP/IP, IP 67 painted Al enclosure &amp; 24 VAC/DC input pwr.  Integral mount. </t>
  </si>
  <si>
    <t>FT-3203-21112-2121</t>
  </si>
  <si>
    <t xml:space="preserve">In-line EM flow sensor, 3.0 in. CS body w/ polypro liner, 150 # flanges &amp; 3, 316 SS electrodes. Advanced transmitter w/ (2) AO, (2) DO, MODBUS RS485, IP 67 painted Al enclosure &amp; 24 VAC/DC input pwr.  Remote mount. </t>
  </si>
  <si>
    <t>FT-3203-21112-2122</t>
  </si>
  <si>
    <t xml:space="preserve">In-line EM flow sensor, 3.0 in. CS body w/ polypro liner, 150 # flanges &amp; 3, 316 SS electrodes. Advanced transmitter w/ (2) AO, (2) DO, MODBUS RS485, IP 67 painted Al enclosure &amp; 120-240 VAC input pwr.  Remote mount. </t>
  </si>
  <si>
    <t>FT-3204-11111-2221</t>
  </si>
  <si>
    <t xml:space="preserve">In-line EM flow sensor, 4.0 in. CS body w/ PTFE liner, 150 # flanges &amp; 3, 316 SS electrodes. Advanced transmitter w/ (2) AO, (2) DO, MODBUS TCP/IP, IP 67 painted Al enclosure &amp; 24 VAC/DC input pwr.  Integral mount. </t>
  </si>
  <si>
    <t>FT-3204-11112-2221</t>
  </si>
  <si>
    <t xml:space="preserve">In-line EM flow sensor, 4.0 in. CS body w/ PTFE liner, 150 # flanges &amp; 3, 316 SS electrodes. Advanced transmitter w/ (2) AO, (2) DO, MODBUS TCP/IP, IP 67 painted Al enclosure &amp; 24 VAC/DC input pwr.  Remote mount. </t>
  </si>
  <si>
    <t>FT-3204-13111-2122</t>
  </si>
  <si>
    <t xml:space="preserve">In-line EM flow sensor, 4.0 in. CS body w/ PTFE liner, 300 # flanges &amp; 3, 316 SS electrodes. Advanced transmitter w/ (2) AO, (2) DO, MODBUS RS485, IP 67 painted Al enclosure &amp; 120-240 VAC input pwr.  Integral mount. </t>
  </si>
  <si>
    <t>FT-3204-21111-2121</t>
  </si>
  <si>
    <t xml:space="preserve">In-line EM flow sensor, 4.0 in. CS body w/ polypro liner, 150 # flanges &amp; 3, 316 SS electrodes. Advanced transmitter w/ (2) AO, (2) DO, MODBUS RS485, IP 67 painted Al enclosure &amp; 24 VAC/DC input pwr.  Integral mount. </t>
  </si>
  <si>
    <t>FT-3204-21111-2122</t>
  </si>
  <si>
    <t xml:space="preserve">In-line EM flow sensor, 4.0 in. CS body w/ polypro liner, 150 # flanges &amp; 3, 316 SS electrodes. Advanced transmitter w/ (2) AO, (2) DO, MODBUS RS485, IP 67 painted Al enclosure &amp; 120-240 VAC input pwr.  Integral mount. </t>
  </si>
  <si>
    <t>FT-3204-21111-2221</t>
  </si>
  <si>
    <t xml:space="preserve">In-line EM flow sensor, 4.0 in. CS body w/ polypro liner, 150 # flanges &amp; 3, 316 SS electrodes. Advanced transmitter w/ (2) AO, (2) DO, MODBUS TCP/IP, IP 67 painted Al enclosure &amp; 24 VAC/DC input pwr.  Integral mount. </t>
  </si>
  <si>
    <t>FT-3204-21112-2121</t>
  </si>
  <si>
    <t xml:space="preserve">In-line EM flow sensor, 4.0 in. CS body w/ polypro liner, 150 # flanges &amp; 3, 316 SS electrodes. Advanced transmitter w/ (2) AO, (2) DO, MODBUS RS485, IP 67 painted Al enclosure &amp; 24 VAC/DC input pwr.  Remote mount. </t>
  </si>
  <si>
    <t>FT-3205-11111-2121</t>
  </si>
  <si>
    <t xml:space="preserve">In-line EM flow sensor, 5.0 in. CS body w/ PTFE liner, 150 # flanges &amp; 3, 316 SS electrodes. Advanced transmitter w/ (2) AO, (2) DO, MODBUS RS485, IP 67 painted Al enclosure &amp; 24 VAC/DC input pwr.  Integral mount. </t>
  </si>
  <si>
    <t>FT-3205-11112-2221</t>
  </si>
  <si>
    <t xml:space="preserve">In-line EM flow sensor, 5.0 in. CS body w/ PTFE liner, 150 # flanges &amp; 3, 316 SS electrodes. Advanced transmitter w/ (2) AO, (2) DO, MODBUS TCP/IP, IP 67 painted Al enclosure &amp; 24 VAC/DC input pwr.  Remote mount. </t>
  </si>
  <si>
    <t>FT-3205-21111-2121</t>
  </si>
  <si>
    <t xml:space="preserve">In-line EM flow sensor, 5.0 in. CS body w/ polypro liner, 150 # flanges &amp; 3, 316 SS electrodes. Advanced transmitter w/ (2) AO, (2) DO, MODBUS RS485, IP 67 painted Al enclosure &amp; 24 VAC/DC input pwr.  Integral mount. </t>
  </si>
  <si>
    <t>FT-3206-11111-2121</t>
  </si>
  <si>
    <t xml:space="preserve">In-line EM flow sensor, 6.0 in. CS body w/ PTFE liner, 150 # flanges &amp; 3, 316 SS electrodes. Advanced transmitter w/ (2) AO, (2) DO, MODBUS RS485, IP 67 painted Al enclosure &amp; 24 VAC/DC input pwr.  Integral mount. </t>
  </si>
  <si>
    <t>FT-3206-11111-2221</t>
  </si>
  <si>
    <t xml:space="preserve">In-line EM flow sensor, 6.0 in. CS body w/ PTFE liner, 150 # flanges &amp; 3, 316 SS electrodes. Advanced transmitter w/ (2) AO, (2) DO, MODBUS TCP/IP, IP 67 painted Al enclosure &amp; 24 VAC/DC input pwr.  Integral mount. </t>
  </si>
  <si>
    <t>FT-3206-11112-2121</t>
  </si>
  <si>
    <t xml:space="preserve">In-line EM flow sensor, 6.0 in. CS body w/ PTFE liner, 150 # flanges &amp; 3, 316 SS electrodes. Advanced transmitter w/ (2) AO, (2) DO, MODBUS RS485, IP 67 painted Al enclosure &amp; 24 VAC/DC input pwr.  Remote mount. </t>
  </si>
  <si>
    <t>FT-3206-11112-2221</t>
  </si>
  <si>
    <t xml:space="preserve">In-line EM flow sensor, 6.0 in. CS body w/ PTFE liner, 150 # flanges &amp; 3, 316 SS electrodes. Advanced transmitter w/ (2) AO, (2) DO, MODBUS TCP/IP, IP 67 painted Al enclosure &amp; 24 VAC/DC input pwr.  Remote mount. </t>
  </si>
  <si>
    <t>FT-3206-21111-2121</t>
  </si>
  <si>
    <t xml:space="preserve">In-line EM flow sensor, 6.0 in. CS body w/ polypro liner, 150 # flanges &amp; 3, 316 SS electrodes. Advanced transmitter w/ (2) AO, (2) DO, MODBUS RS485, IP 67 painted Al enclosure &amp; 24 VAC/DC input pwr.  Integral mount. </t>
  </si>
  <si>
    <t>FT-3206-21111-2122</t>
  </si>
  <si>
    <t xml:space="preserve">In-line EM flow sensor, 6.0 in. CS body w/ polypro liner, 150 # flanges &amp; 3, 316 SS electrodes. Advanced transmitter w/ (2) AO, (2) DO, MODBUS RS485, IP 67 painted Al enclosure &amp; 120-240 VAC input pwr.  Integral mount. </t>
  </si>
  <si>
    <t>FT-3206-21111-2221</t>
  </si>
  <si>
    <t xml:space="preserve">In-line EM flow sensor, 6.0 in. CS body w/ polypro liner, 150 # flanges &amp; 3, 316 SS electrodes. Advanced transmitter w/ (2) AO, (2) DO, MODBUS TCP/IP, IP 67 painted Al enclosure &amp; 24 VAC/DC input pwr.  Integral mount. </t>
  </si>
  <si>
    <t>FT-3206-21112-2121</t>
  </si>
  <si>
    <t xml:space="preserve">In-line EM flow sensor, 6.0 in. CS body w/ polypro liner, 150 # flanges &amp; 3, 316 SS electrodes. Advanced transmitter w/ (2) AO, (2) DO, MODBUS RS485, IP 67 painted Al enclosure &amp; 24 VAC/DC input pwr.  Remote mount. </t>
  </si>
  <si>
    <t>FT-3208-11112-2221</t>
  </si>
  <si>
    <t xml:space="preserve">In-line EM flow sensor, 8.0 in. CS body w/ PTFE liner, 150 # flanges &amp; 3, 316 SS electrodes. Advanced transmitter w/ (2) AO, (2) DO, MODBUS TCP/IP, IP 67 painted Al enclosure &amp; 24 VAC/DC input pwr.  Remote mount. </t>
  </si>
  <si>
    <t>FT-3208-31111-1022</t>
  </si>
  <si>
    <t xml:space="preserve">In-line EM flow sensor, 8.0 in. CS body w/ ebonite liner, 150 # flanges &amp; 3, 316 SS electrodes. Advanced transmitter w/ (1) AO, (2) DO, no serial comm., IP 67 painted Al enclosure &amp; 120-240 VAC input pwr.  Integral mount. </t>
  </si>
  <si>
    <t>FT-3208-31111-2221</t>
  </si>
  <si>
    <t xml:space="preserve">In-line EM flow sensor, 8.0 in. CS body w/ ebonite liner, 150 # flanges &amp; 3, 316 SS electrodes. Advanced transmitter w/ (2) AO, (2) DO, MODBUS TCP/IP, IP 67 painted Al enclosure &amp; 24 VAC/DC input pwr.  Integral mount. </t>
  </si>
  <si>
    <t>FT-3208-31112-2121</t>
  </si>
  <si>
    <t xml:space="preserve">In-line EM flow sensor, 8.0 in. CS body w/ ebonite liner, 150 # flanges &amp; 3, 316 SS electrodes. Advanced transmitter w/ (2) AO, (2) DO, MODBUS RS485, IP 67 painted Al enclosure &amp; 24 VAC/DC input pwr.  Remote mount. </t>
  </si>
  <si>
    <t>FT-3210-11112-2221</t>
  </si>
  <si>
    <t xml:space="preserve">In-line EM flow sensor, 10 in. CS body w/ PTFE liner, 150 # flanges &amp; 3, 316 SS electrodes. Advanced transmitter w/ (2) AO, (2) DO, MODBUS TCP/IP, IP 67 painted Al enclosure &amp; 24 VAC/DC input pwr.  Remote mount. </t>
  </si>
  <si>
    <t>FT-3210-31112-2121</t>
  </si>
  <si>
    <t xml:space="preserve">In-line EM flow sensor, 10 in. CS body w/ ebonite liner, 150 # flanges &amp; 3, 316 SS electrodes. Advanced transmitter w/ (2) AO, (2) DO, MODBUS RS485, IP 67 painted Al enclosure &amp; 24 VAC/DC input pwr.  Remote mount. </t>
  </si>
  <si>
    <t>FT-3212-11112-2221</t>
  </si>
  <si>
    <t xml:space="preserve">In-line EM flow sensor, 12 in. CS body w/ PTFE liner, 150 # flanges &amp; 3, 316 SS electrodes. Advanced transmitter w/ (2) AO, (2) DO, MODBUS TCP/IP, IP 67 painted Al enclosure &amp; 24 VAC/DC input pwr.  Remote mount. </t>
  </si>
  <si>
    <t>FT-3212-31111-2121</t>
  </si>
  <si>
    <t xml:space="preserve">In-line EM flow sensor, 12 in. CS body w/ ebonite liner, 150 # flanges &amp; 3, 316 SS electrodes. Advanced transmitter w/ (2) AO, (2) DO, MODBUS RS485, IP 67 painted Al enclosure &amp; 24 VAC/DC input pwr.  Integral mount. </t>
  </si>
  <si>
    <t>FT-3212-31111-2221</t>
  </si>
  <si>
    <t xml:space="preserve">In-line EM flow sensor, 12 in. CS body w/ ebonite liner, 150 # flanges &amp; 3, 316 SS electrodes. Advanced transmitter w/ (2) AO, (2) DO, MODBUS TCP/IP, IP 67 painted Al enclosure &amp; 24 VAC/DC input pwr.  Integral mount. </t>
  </si>
  <si>
    <t>FT-3214-31111-2121</t>
  </si>
  <si>
    <t xml:space="preserve">In-line EM flow sensor, 14 in. CS body w/ ebonite liner, 150 # flanges &amp; 3, 316 SS electrodes. Advanced transmitter w/ (2) AO, (2) DO, MODBUS RS485, IP 67 painted Al enclosure &amp; 24 VAC/DC input pwr.  Integral mount. </t>
  </si>
  <si>
    <t>FT-3214-31112-2121</t>
  </si>
  <si>
    <t xml:space="preserve">In-line EM flow sensor, 14 in. CS body w/ ebonite liner, 150 # flanges &amp; 3, 316 SS electrodes. Advanced transmitter w/ (2) AO, (2) DO, MODBUS RS485, IP 67 painted Al enclosure &amp; 24 VAC/DC input pwr.  Remote mount. </t>
  </si>
  <si>
    <t>FT-3215-11112-2122</t>
  </si>
  <si>
    <t xml:space="preserve">In-line EM flow sensor, 1.5 in. CS body w/ PTFE liner, 150 # flanges &amp; 3, 316 SS electrodes. Advanced transmitter w/ (2) AO, (2) DO, MODBUS RS485, IP 67 painted Al enclosure &amp; 120-240 VAC input pwr.  Remote mount. </t>
  </si>
  <si>
    <t>FT-3215-11112-2221</t>
  </si>
  <si>
    <t xml:space="preserve">In-line EM flow sensor, 1.5 in. CS body w/ PTFE liner, 150 # flanges &amp; 3, 316 SS electrodes. Advanced transmitter w/ (2) AO, (2) DO, MODBUS TCP/IP, IP 67 painted Al enclosure &amp; 24 VAC/DC input pwr.  Remote mount. </t>
  </si>
  <si>
    <t>FT-3215-21112-2121</t>
  </si>
  <si>
    <t xml:space="preserve">In-line EM flow sensor, 1.5 in. CS body w/ polypro liner, 150 # flanges &amp; 3, 316 SS electrodes. Advanced transmitter w/ (2) AO, (2) DO, MODBUS RS485, IP 67 painted Al enclosure &amp; 24 VAC/DC input pwr.  Remote mount. </t>
  </si>
  <si>
    <t>FT-3216-11112-1021</t>
  </si>
  <si>
    <t xml:space="preserve">In-line EM flow sensor, 16 in. CS body w/ PTFE liner, 150 # flanges &amp; 3, 316 SS electrodes. Advanced transmitter w/ (1) AO, (2) DO, no serial comm., IP 67 painted Al enclosure &amp; 24 VAC/DC input pwr.  Remote mount. </t>
  </si>
  <si>
    <t>FT-3216-13112-2121</t>
  </si>
  <si>
    <t xml:space="preserve">In-line EM flow sensor, 16 in. CS body w/ PTFE liner, 300 # flanges &amp; 3, 316 SS electrodes. Advanced transmitter w/ (2) AO, (2) DO, MODBUS RS485, IP 67 painted Al enclosure &amp; 24 VAC/DC input pwr.  Remote mount. </t>
  </si>
  <si>
    <t>FT-3216-31112-2121</t>
  </si>
  <si>
    <t xml:space="preserve">In-line EM flow sensor, 16 in. CS body w/ ebonite liner, 150 # flanges &amp; 3, 316 SS electrodes. Advanced transmitter w/ (2) AO, (2) DO, MODBUS RS485, IP 67 painted Al enclosure &amp; 24 VAC/DC input pwr.  Remote mount. </t>
  </si>
  <si>
    <t>FT-3218-31112-2121</t>
  </si>
  <si>
    <t xml:space="preserve">In-line EM flow sensor, 18 in. CS body w/ ebonite liner, 150 # flanges &amp; 3, 316 SS electrodes. Advanced transmitter w/ (2) AO, (2) DO, MODBUS RS485, IP 67 painted Al enclosure &amp; 24 VAC/DC input pwr.  Remote mount. </t>
  </si>
  <si>
    <t>FT-3220-31111-2121</t>
  </si>
  <si>
    <t xml:space="preserve">In-line EM flow sensor, 20 in. CS body w/ ebonite liner, 150 # flanges &amp; 3, 316 SS electrodes. Advanced transmitter w/ (2) AO, (2) DO, MODBUS RS485, IP 67 painted Al enclosure &amp; 24 VAC/DC input pwr.  Integral mount. </t>
  </si>
  <si>
    <t>FT-3220-31112-2121</t>
  </si>
  <si>
    <t xml:space="preserve">In-line EM flow sensor, 20 in. CS body w/ ebonite liner, 150 # flanges &amp; 3, 316 SS electrodes. Advanced transmitter w/ (2) AO, (2) DO, MODBUS RS485, IP 67 painted Al enclosure &amp; 24 VAC/DC input pwr.  Remote mount. </t>
  </si>
  <si>
    <t>FT-3225-10111-2121</t>
  </si>
  <si>
    <t xml:space="preserve">In-line EM flow sensor, 2.5 in.  CS body w/ PTFE liner, wafer style connection &amp; 3, 316 SS electrodes. Advanced transmitter w/ (2) AO, (2) DO, MODBUS RS485, IP 67 painted Al enclosure &amp; 24 VAC/DC input pwr.  Integral mount. </t>
  </si>
  <si>
    <t>FT-3225-11112-2221</t>
  </si>
  <si>
    <t xml:space="preserve">In-line EM flow sensor, 2.5 in.  CS body w/ PTFE liner, 150 # flanges &amp; 3, 316 SS electrodes. Advanced transmitter w/ (2) AO, (2) DO, MODBUS TCP/IP, IP 67 painted Al enclosure &amp; 24 VAC/DC input pwr.  Remote mount. </t>
  </si>
  <si>
    <r>
      <t xml:space="preserve">Process Connection (C)
</t>
    </r>
    <r>
      <rPr>
        <sz val="10"/>
        <rFont val="Arial"/>
        <family val="2"/>
      </rPr>
      <t xml:space="preserve">         
1 = ANSI class 150 flange
3 = ANSI class 300 flange </t>
    </r>
  </si>
  <si>
    <r>
      <t xml:space="preserve">Wiring Connection (I)
</t>
    </r>
    <r>
      <rPr>
        <sz val="10"/>
        <rFont val="Arial"/>
        <family val="2"/>
      </rPr>
      <t>3 = Remote mount, terminal block</t>
    </r>
  </si>
  <si>
    <t>3 = Remote mount, terminal block</t>
  </si>
  <si>
    <t>Ductile Iron</t>
  </si>
  <si>
    <t>Thickness Class 50</t>
  </si>
  <si>
    <t>Thickness Class 51</t>
  </si>
  <si>
    <t>Thickness Class 52</t>
  </si>
  <si>
    <t>Thickness Class 53</t>
  </si>
  <si>
    <t>Thickness Class 54</t>
  </si>
  <si>
    <t>Thickness Class 55</t>
  </si>
  <si>
    <t>Thickness Class 56</t>
  </si>
  <si>
    <t>HDPE</t>
  </si>
  <si>
    <t>SDR 7.4</t>
  </si>
  <si>
    <t>SDR 11</t>
  </si>
  <si>
    <t>SDR 17</t>
  </si>
  <si>
    <t>SDR 17.6</t>
  </si>
  <si>
    <t>SDR 21</t>
  </si>
  <si>
    <r>
      <t xml:space="preserve">Special Configurations (SPC)
</t>
    </r>
    <r>
      <rPr>
        <sz val="10"/>
        <rFont val="Arial"/>
        <family val="2"/>
      </rPr>
      <t>503 = Bluetooth interface</t>
    </r>
  </si>
  <si>
    <r>
      <t xml:space="preserve">F-1000 Series Model Number Codification
F-1ABB-CC-DD-EFGH-SPC*
</t>
    </r>
    <r>
      <rPr>
        <b/>
        <i/>
        <sz val="11"/>
        <rFont val="Arial"/>
        <family val="2"/>
      </rPr>
      <t>Options selected below will affect pricing</t>
    </r>
  </si>
  <si>
    <r>
      <t xml:space="preserve">Order Form Instructions:
</t>
    </r>
    <r>
      <rPr>
        <i/>
        <sz val="11"/>
        <color theme="1"/>
        <rFont val="Arial"/>
        <family val="2"/>
      </rPr>
      <t xml:space="preserve">   Use the Project Order Form page to convey your contact information, specifying engineer (if applicable), purchase order number, and shipment information or special shipment instructions.
   Once an item is complete, the associated model number and description will populate. Please contact ONICON Sales, Application Engineering or your local sales representative for assistance with this order form.
*Process Adapter (H) selection based on applications. Refer to F-1000 Series Turbine Meter Catalog Sheet for more details. 
</t>
    </r>
  </si>
  <si>
    <t>Bluetooth Interface</t>
  </si>
  <si>
    <t>Special Config (SPC)</t>
  </si>
  <si>
    <t>Special Configurations (SPC)</t>
  </si>
  <si>
    <t>503 = Bluetooth interface</t>
  </si>
  <si>
    <t>F-1ABB-CC-DD-EFGH-SPC*</t>
  </si>
  <si>
    <t xml:space="preserve">  *Process Adapter (H) selection based on applications. Refer to F-1000 Series Turbine Meter Catalog Sheet for more details. </t>
  </si>
  <si>
    <r>
      <t xml:space="preserve">F-4300 Model Number Codification
F-4300-ABCD-EEFF-GG
</t>
    </r>
    <r>
      <rPr>
        <b/>
        <i/>
        <sz val="11"/>
        <color theme="1"/>
        <rFont val="Arial"/>
        <family val="2"/>
      </rPr>
      <t>Options selected below might affect the price</t>
    </r>
  </si>
  <si>
    <t>F-4300-1111-1212-00</t>
  </si>
  <si>
    <t>Clamp-on u-sonic flow meter w/ NEMA 4X encl., 24 VAC/DC, (1) AO, (2) DO, RS485 &amp; 25' of xdcr cable. Pr of 10S 37 deg. xdcrs &amp; mntg. hdwe for 1/2-4" pipe.</t>
  </si>
  <si>
    <t>F-4300-1111-3231-00</t>
  </si>
  <si>
    <t>Clamp-on u-sonic flow meter w/ NEMA 4X encl., 24 VAC/DC, (1) AO, (2) DO, RS485 &amp; 25' of xdcr cable. Pr of 30S 37 deg. xdcrs &amp; mntg. hdwe for 12-16" pipe.</t>
  </si>
  <si>
    <t>F-4300-1111-3232-00</t>
  </si>
  <si>
    <t>Clamp-on u-sonic flow meter w/ NEMA 4X encl., 24 VAC/DC, (1) AO, (2) DO, RS485 &amp; 25' of xdcr cable. Pr of 30S 37 deg. xdcrs &amp; mntg. hdwe for 18-48" pipe.</t>
  </si>
  <si>
    <t>F-4300-1112-1212-00</t>
  </si>
  <si>
    <t>Clamp-on u-sonic flow meter w/ NEMA 4X encl., 24 VAC/DC, (1) AO, (2) DO, RS485 &amp; 50' of xdcr cable. Pr of 10S 37 deg. xdcrs &amp; mntg. hdwe for 1/2-4" pipe.</t>
  </si>
  <si>
    <t>F-4300-1112-3231-00</t>
  </si>
  <si>
    <t>Clamp-on u-sonic flow meter w/ NEMA 4X encl., 24 VAC/DC, (1) AO, (2) DO, RS485 &amp; 50' of xdcr cable. Pr of 30S 37 deg. xdcrs &amp; mntg. hdwe for 12-16" pipe.</t>
  </si>
  <si>
    <t>F-4300-1112-3232-00</t>
  </si>
  <si>
    <t>Clamp-on u-sonic flow meter w/ NEMA 4X encl., 24 VAC/DC, (1) AO, (2) DO, RS485 &amp; 50' of xdcr cable. Pr of 30S 37 deg. xdcrs &amp; mntg. hdwe for 18-48" pipe.</t>
  </si>
  <si>
    <t>F-4300-1113-1212-00</t>
  </si>
  <si>
    <t>Clamp-on u-sonic flow meter w/ NEMA 4X encl., 24 VAC/DC, (1) AO, (2) DO, RS485 &amp; 100' of xdcr cable. Pr of 10S 37 deg. xdcrs &amp; mntg. hdwe for 1/2-4" pipe.</t>
  </si>
  <si>
    <t>F-4300-1113-3231-00</t>
  </si>
  <si>
    <t>Clamp-on u-sonic flow meter w/ NEMA 4X encl., 24 VAC/DC, (1) AO, (2) DO, RS485 &amp; 100' of xdcr cable. Pr of 30S 37 deg. xdcrs &amp; mntg. hdwe for 12-16" pipe.</t>
  </si>
  <si>
    <t>F-4300-1113-3232-00</t>
  </si>
  <si>
    <t>Clamp-on u-sonic flow meter w/ NEMA 4X encl., 24 VAC/DC, (1) AO, (2) DO, RS485 &amp; 100' of xdcr cable. Pr of 30S 37 deg. xdcrs &amp; mntg. hdwe for 18-48" pipe.</t>
  </si>
  <si>
    <t>F-4300-1114-1212-00</t>
  </si>
  <si>
    <t>Clamp-on u-sonic flow meter w/ NEMA 4X encl., 24 VAC/DC, (1) AO, (2) DO, RS485 &amp; 25' of submble. xdcr cable Pr of 10S 37 deg. xdcrs &amp; mntg. hdwe for 1/2-4" pipe.</t>
  </si>
  <si>
    <t>F-4300-1115-1212-00</t>
  </si>
  <si>
    <t>Clamp-on u-sonic flow meter w/ NEMA 4X encl., 24 VAC/DC, (1) AO, (2) DO, RS485 &amp; 50' of submble. xcdr cable Pr of 10S 37 deg. xdcrs &amp; mntg. hdwe for 1/2-4" pipe.</t>
  </si>
  <si>
    <t>F-4300-1116-1212-00</t>
  </si>
  <si>
    <t>Clamp-on u-sonic flow meter w/ NEMA 4X encl., 24 VAC/DC, (1) AO, (2) DO, RS485 &amp; 100' of submble. xdcr cable Pr of 10S 37 deg. xdcrs &amp; mntg. hdwe for 1/2-4" pipe.</t>
  </si>
  <si>
    <t>F-4300-1117-3231-00</t>
  </si>
  <si>
    <t>Clamp-on u-sonic flow meter w/ NEMA 4X encl., 24 VAC/DC, (1) AO, (2) DO, RS485 &amp; 25' of cable w/ strain relief. Pr of 30S 37 deg. xdcrs &amp; mntg. hdwe for 12-16" pipe.</t>
  </si>
  <si>
    <t>F-4300-1117-3232-00</t>
  </si>
  <si>
    <t>Clamp-on u-sonic flow meter w/ NEMA 4X encl., 24 VAC/DC, (1) AO, (2) DO, RS485 &amp; 25' of cable w/ strain relief. Pr of 30S 37 deg. xdcrs &amp; mntg. hdwe for 18-48" pipe.</t>
  </si>
  <si>
    <t>F-4300-1118-3231-00</t>
  </si>
  <si>
    <t>Clamp-on u-sonic flow meter w/ NEMA 4X encl., 24 VAC/DC, (1) AO, (2) DO, RS485 &amp; 50' of cable w/ strain relief. Pr of 30S 37 deg. xdcrs &amp; mntg. hdwe for 12-16" pipe.</t>
  </si>
  <si>
    <t>F-4300-1118-3232-00</t>
  </si>
  <si>
    <t>Clamp-on u-sonic flow meter w/ NEMA 4X encl., 24 VAC/DC, (1) AO, (2) DO, RS485 &amp; 50' of cable w/ strain relief. Pr of 30S 37 deg. xdcrs &amp; mntg. hdwe for 18-48" pipe.</t>
  </si>
  <si>
    <t>F-4300-1119-3231-00</t>
  </si>
  <si>
    <t>Clamp-on u-sonic flow meter w/ NEMA 4X encl., 24 VAC/DC, (1) AO, (2) DO, RS485 &amp; 100' of cable w/ strain relief. Pr of 30S 37 deg. xdcrs &amp; mntg. hdwe for 12-16" pipe.</t>
  </si>
  <si>
    <t>F-4300-1119-3232-00</t>
  </si>
  <si>
    <t>Clamp-on u-sonic flow meter w/ NEMA 4X encl., 24 VAC/DC, (1) AO, (2) DO, RS485 &amp; 100' of cable w/ strain relief. Pr of 30S 37 deg. xdcrs &amp; mntg. hdwe for 18-48" pipe.</t>
  </si>
  <si>
    <t>F-4300-1211-1212-00</t>
  </si>
  <si>
    <t>Clamp-on u-sonic flow meter w/ NEMA 4X encl., 110-240 VAC, (1) AO, (2) DO, RS485 &amp; 25' of xdcr cable. Pr of 10S 37 deg. xdcrs &amp; mntg. hdwe for 1/2-4" pipe.</t>
  </si>
  <si>
    <t>F-4300-1211-3231-00</t>
  </si>
  <si>
    <t>Clamp-on u-sonic flow meter w/ NEMA 4X encl., 110-240 VAC, (1) AO, (2) DO, RS485 &amp; 25' of xdcr cable. Pr of 30S 37 deg. xdcrs &amp; mntg. hdwe for 12-16" pipe.</t>
  </si>
  <si>
    <t>F-4300-1211-3232-00</t>
  </si>
  <si>
    <t>Clamp-on u-sonic flow meter w/ NEMA 4X encl., 110-240 VAC, (1) AO, (2) DO, RS485 &amp; 25' of xdcr cable. Pr of 30S 37 deg. xdcrs &amp; mntg. hdwe for 18-48" pipe.</t>
  </si>
  <si>
    <t>F-4300-1212-1212-00</t>
  </si>
  <si>
    <t>Clamp-on u-sonic flow meter w/ NEMA 4X encl., 110-240 VAC, (1) AO, (2) DO, RS485 &amp; 50' of xdcr cable. Pr of 10S 37 deg. xdcrs &amp; mntg. hdwe for 1/2-4" pipe.</t>
  </si>
  <si>
    <t>F-4300-1212-3231-00</t>
  </si>
  <si>
    <t>Clamp-on u-sonic flow meter w/ NEMA 4X encl., 110-240 VAC, (1) AO, (2) DO, RS485 &amp; 50' of xdcr cable. Pr of 30S 37 deg. xdcrs &amp; mntg. hdwe for 12-16" pipe.</t>
  </si>
  <si>
    <t>F-4300-1212-3232-00</t>
  </si>
  <si>
    <t>Clamp-on u-sonic flow meter w/ NEMA 4X encl., 110-240 VAC, (1) AO, (2) DO, RS485 &amp; 50' of xdcr cable. Pr of 30S 37 deg. xdcrs &amp; mntg. hdwe for 18-48" pipe.</t>
  </si>
  <si>
    <t>F-4300-1213-1212-00</t>
  </si>
  <si>
    <t>Clamp-on u-sonic flow meter w/ NEMA 4X encl., 110-240 VAC, (1) AO, (2) DO, RS485 &amp; 100' of xdcr cable. Pr of 10S 37 deg. xdcrs &amp; mntg. hdwe for 1/2-4" pipe.</t>
  </si>
  <si>
    <t>F-4300-1213-3231-00</t>
  </si>
  <si>
    <t>Clamp-on u-sonic flow meter w/ NEMA 4X encl., 110-240 VAC, (1) AO, (2) DO, RS485 &amp; 100' of xdcr cable. Pr of 30S 37 deg. xdcrs &amp; mntg. hdwe for 12-16" pipe.</t>
  </si>
  <si>
    <t>F-4300-1213-3232-00</t>
  </si>
  <si>
    <t>Clamp-on u-sonic flow meter w/ NEMA 4X encl., 110-240 VAC, (1) AO, (2) DO, RS485 &amp; 100' of xdcr cable. Pr of 30S 37 deg. xdcrs &amp; mntg. hdwe for 18-48" pipe.</t>
  </si>
  <si>
    <t>F-4300-1214-1212-00</t>
  </si>
  <si>
    <t>Clamp-on u-sonic flow meter w/ NEMA 4X encl., 110-240 VAC, (1) AO, (2) DO, RS485 &amp; 25' of submble. xdcr cable Pr of 10S 37 deg. xdcrs &amp; mntg. hdwe for 1/2-4" pipe.</t>
  </si>
  <si>
    <t>F-4300-1215-1212-00</t>
  </si>
  <si>
    <t>Clamp-on u-sonic flow meter w/ NEMA 4X encl., 110-240 VAC, (1) AO, (2) DO, RS485 &amp; 50' of submble. xcdr cable Pr of 10S 37 deg. xdcrs &amp; mntg. hdwe for 1/2-4" pipe.</t>
  </si>
  <si>
    <t>F-4300-1216-1212-00</t>
  </si>
  <si>
    <t>Clamp-on u-sonic flow meter w/ NEMA 4X encl., 110-240 VAC, (1) AO, (2) DO, RS485 &amp; 100' of submble. xdcr cable Pr of 10S 37 deg. xdcrs &amp; mntg. hdwe for 1/2-4" pipe.</t>
  </si>
  <si>
    <t>F-4300-1217-3231-00</t>
  </si>
  <si>
    <t>Clamp-on u-sonic flow meter w/ NEMA 4X encl., 110-240 VAC, (1) AO, (2) DO, RS485 &amp; 25' of cable w/ strain relief. Pr of 30S 37 deg. xdcrs &amp; mntg. hdwe for 12-16" pipe.</t>
  </si>
  <si>
    <t>F-4300-1217-3232-00</t>
  </si>
  <si>
    <t>Clamp-on u-sonic flow meter w/ NEMA 4X encl., 110-240 VAC, (1) AO, (2) DO, RS485 &amp; 25' of cable w/ strain relief. Pr of 30S 37 deg. xdcrs &amp; mntg. hdwe for 18-48" pipe.</t>
  </si>
  <si>
    <t>F-4300-1218-3231-00</t>
  </si>
  <si>
    <t>Clamp-on u-sonic flow meter w/ NEMA 4X encl., 110-240 VAC, (1) AO, (2) DO, RS485 &amp; 50' of cable w/ strain relief. Pr of 30S 37 deg. xdcrs &amp; mntg. hdwe for 12-16" pipe.</t>
  </si>
  <si>
    <t>F-4300-1218-3232-00</t>
  </si>
  <si>
    <t>Clamp-on u-sonic flow meter w/ NEMA 4X encl., 110-240 VAC, (1) AO, (2) DO, RS485 &amp; 50' of cable w/ strain relief. Pr of 30S 37 deg. xdcrs &amp; mntg. hdwe for 18-48" pipe.</t>
  </si>
  <si>
    <t>F-4300-1219-3231-00</t>
  </si>
  <si>
    <t>Clamp-on u-sonic flow meter w/ NEMA 4X encl., 110-240 VAC, (1) AO, (2) DO, RS485 &amp; 100' of cable w/ strain relief. Pr of 30S 37 deg. xdcrs &amp; mntg. hdwe for 12-16" pipe.</t>
  </si>
  <si>
    <t>F-4300-1219-3232-00</t>
  </si>
  <si>
    <t>Clamp-on u-sonic flow meter w/ NEMA 4X encl., 110-240 VAC, (1) AO, (2) DO, RS485 &amp; 100' of cable w/ strain relief. Pr of 30S 37 deg. xdcrs &amp; mntg. hdwe for 18-48" pipe.</t>
  </si>
  <si>
    <t>F-4300-1131-1212-O1</t>
  </si>
  <si>
    <t>Clamp-on u-sonic flow &amp; energy meter w/ NEMA 4X encl., 24 VAC/DC, (3) AO, (3) DI, (6) DO, RS485 &amp; 25' of xdcr cable. Pr of 10S 37 deg. xdcrs &amp; mntg. hdwe for 1/2-4" pipe. Matched pr. of (mA) based sens., CHW/CW.</t>
  </si>
  <si>
    <t>F-4300-1131-3231-O1</t>
  </si>
  <si>
    <t>Clamp-on u-sonic flow &amp; energy meter w/ NEMA 4X encl., 24 VAC/DC, (3) AO, (3) DI, (6) DO, RS485 &amp; 25' of xdcr cable. Pr of 30S 37 deg. xdcrs &amp; mntg. hdwe for 12-16" pipe. Matched pr. of (mA) based sens., CHW/CW.</t>
  </si>
  <si>
    <t>F-4300-1131-3232-O1</t>
  </si>
  <si>
    <t>Clamp-on u-sonic flow &amp; energy meter w/ NEMA 4X encl., 24 VAC/DC, (3) AO, (3) DI, (6) DO, RS485 &amp; 25' of xdcr cable. Pr of 30S 37 deg. xdcrs &amp; mntg. hdwe for 18-48" pipe. Matched pr. of (mA) based sens., CHW/CW.</t>
  </si>
  <si>
    <t>F-4300-1132-1212-O1</t>
  </si>
  <si>
    <t>Clamp-on u-sonic flow &amp; energy meter w/ NEMA 4X encl., 24 VAC/DC, (3) AO, (3) DI, (6) DO, RS485 &amp; 50' of xdcr cable. Pr of 10S 37 deg. xdcrs &amp; mntg. hdwe for 1/2-4" pipe. Matched pr. of (mA) based sens., CHW/CW.</t>
  </si>
  <si>
    <t>F-4300-1132-3231-O1</t>
  </si>
  <si>
    <t>Clamp-on u-sonic flow &amp; energy meter w/ NEMA 4X encl., 24 VAC/DC, (3) AO, (3) DI, (6) DO, RS485 &amp; 50' of xdcr cable. Pr of 30S 37 deg. xdcrs &amp; mntg. hdwe for 12-16" pipe. Matched pr. of (mA) based sens., CHW/CW.</t>
  </si>
  <si>
    <t>F-4300-1132-3232-O1</t>
  </si>
  <si>
    <t>Clamp-on u-sonic flow &amp; energy meter w/ NEMA 4X encl., 24 VAC/DC, (3) AO, (3) DI, (6) DO, RS485 &amp; 50' of xdcr cable. Pr of 30S 37 deg. xdcrs &amp; mntg. hdwe for 18-48" pipe. Matched pr. of (mA) based sens., CHW/CW.</t>
  </si>
  <si>
    <t>F-4300-1133-1212-O1</t>
  </si>
  <si>
    <t>Clamp-on u-sonic flow &amp; energy meter w/ NEMA 4X encl., 24 VAC/DC, (3) AO, (3) DI, (6) DO, RS485 &amp; 100' of xdcr cable. Pr of 10S 37 deg. xdcrs &amp; mntg. hdwe for 1/2-4" pipe. Matched pr. of (mA) based sens., CHW/CW.</t>
  </si>
  <si>
    <t>F-4300-1133-3231-O1</t>
  </si>
  <si>
    <t>Clamp-on u-sonic flow &amp; energy meter w/ NEMA 4X encl., 24 VAC/DC, (3) AO, (3) DI, (6) DO, RS485 &amp; 100' of xdcr cable. Pr of 30S 37 deg. xdcrs &amp; mntg. hdwe for 12-16" pipe. Matched pr. of (mA) based sens., CHW/CW.</t>
  </si>
  <si>
    <t>F-4300-1133-3232-O1</t>
  </si>
  <si>
    <t>Clamp-on u-sonic flow &amp; energy meter w/ NEMA 4X encl., 24 VAC/DC, (3) AO, (3) DI, (6) DO, RS485 &amp; 100' of xdcr cable. Pr of 30S 37 deg. xdcrs &amp; mntg. hdwe for 18-48" pipe. Matched pr. of (mA) based sens., CHW/CW.</t>
  </si>
  <si>
    <t>F-4300-1134-1212-O1</t>
  </si>
  <si>
    <t>Clamp-on u-sonic flow &amp; energy meter w/ NEMA 4X encl., 24 VAC/DC, (3) AO, (3) DI, (6) DO, RS485 &amp; 25' of submble. xdcr cable Pr of 10S 37 deg. xdcrs &amp; mntg. hdwe for 1/2-4" pipe. Matched pr. of (mA) based sens., CHW/CW.</t>
  </si>
  <si>
    <t>F-4300-1135-1212-O1</t>
  </si>
  <si>
    <t>Clamp-on u-sonic flow &amp; energy meter w/ NEMA 4X encl., 24 VAC/DC, (3) AO, (3) DI, (6) DO, RS485 &amp; 50' of submble. xcdr cable Pr of 10S 37 deg. xdcrs &amp; mntg. hdwe for 1/2-4" pipe. Matched pr. of (mA) based sens., CHW/CW.</t>
  </si>
  <si>
    <t>F-4300-1136-1212-O1</t>
  </si>
  <si>
    <t>Clamp-on u-sonic flow &amp; energy meter w/ NEMA 4X encl., 24 VAC/DC, (3) AO, (3) DI, (6) DO, RS485 &amp; 100' of submble. xdcr cable Pr of 10S 37 deg. xdcrs &amp; mntg. hdwe for 1/2-4" pipe. Matched pr. of (mA) based sens., CHW/CW.</t>
  </si>
  <si>
    <t>F-4300-1137-3231-O1</t>
  </si>
  <si>
    <t>Clamp-on u-sonic flow &amp; energy meter w/ NEMA 4X encl., 24 VAC/DC, (3) AO, (3) DI, (6) DO, RS485 &amp; 25' of cable w/ strain relief. Pr of 30S 37 deg. xdcrs &amp; mntg. hdwe for 12-16" pipe. Matched pr. of (mA) based sens., CHW/CW.</t>
  </si>
  <si>
    <t>F-4300-1137-3232-O1</t>
  </si>
  <si>
    <t>Clamp-on u-sonic flow &amp; energy meter w/ NEMA 4X encl., 24 VAC/DC, (3) AO, (3) DI, (6) DO, RS485 &amp; 25' of cable w/ strain relief. Pr of 30S 37 deg. xdcrs &amp; mntg. hdwe for 18-48" pipe. Matched pr. of (mA) based sens., CHW/CW.</t>
  </si>
  <si>
    <t>F-4300-1138-3231-O1</t>
  </si>
  <si>
    <t>Clamp-on u-sonic flow &amp; energy meter w/ NEMA 4X encl., 24 VAC/DC, (3) AO, (3) DI, (6) DO, RS485 &amp; 50' of cable w/ strain relief. Pr of 30S 37 deg. xdcrs &amp; mntg. hdwe for 12-16" pipe. Matched pr. of (mA) based sens., CHW/CW.</t>
  </si>
  <si>
    <t>F-4300-1138-3232-O1</t>
  </si>
  <si>
    <t>Clamp-on u-sonic flow &amp; energy meter w/ NEMA 4X encl., 24 VAC/DC, (3) AO, (3) DI, (6) DO, RS485 &amp; 50' of cable w/ strain relief. Pr of 30S 37 deg. xdcrs &amp; mntg. hdwe for 18-48" pipe. Matched pr. of (mA) based sens., CHW/CW.</t>
  </si>
  <si>
    <t>F-4300-1139-3231-O1</t>
  </si>
  <si>
    <t>Clamp-on u-sonic flow &amp; energy meter w/ NEMA 4X encl., 24 VAC/DC, (3) AO, (3) DI, (6) DO, RS485 &amp; 100' of cable w/ strain relief. Pr of 30S 37 deg. xdcrs &amp; mntg. hdwe for 12-16" pipe. Matched pr. of (mA) based sens., CHW/CW.</t>
  </si>
  <si>
    <t>F-4300-1139-3232-O1</t>
  </si>
  <si>
    <t>Clamp-on u-sonic flow &amp; energy meter w/ NEMA 4X encl., 24 VAC/DC, (3) AO, (3) DI, (6) DO, RS485 &amp; 100' of cable w/ strain relief. Pr of 30S 37 deg. xdcrs &amp; mntg. hdwe for 18-48" pipe. Matched pr. of (mA) based sens., CHW/CW.</t>
  </si>
  <si>
    <t>F-4300-1231-1212-O1</t>
  </si>
  <si>
    <t>Clamp-on u-sonic flow &amp; energy meter w/ NEMA 4X encl., 110-240 VAC, (3) AO, (3) DI, (6) DO, RS485 &amp; 25' of xdcr cable. Pr of 10S 37 deg. xdcrs &amp; mntg. hdwe for 1/2-4" pipe. Matched pr. of (mA) based sens., CHW/CW.</t>
  </si>
  <si>
    <t>F-4300-1231-3231-O1</t>
  </si>
  <si>
    <t>Clamp-on u-sonic flow &amp; energy meter w/ NEMA 4X encl., 110-240 VAC, (3) AO, (3) DI, (6) DO, RS485 &amp; 25' of xdcr cable. Pr of 30S 37 deg. xdcrs &amp; mntg. hdwe for 12-16" pipe. Matched pr. of (mA) based sens., CHW/CW.</t>
  </si>
  <si>
    <t>F-4300-1231-3232-O1</t>
  </si>
  <si>
    <t>Clamp-on u-sonic flow &amp; energy meter w/ NEMA 4X encl., 110-240 VAC, (3) AO, (3) DI, (6) DO, RS485 &amp; 25' of xdcr cable. Pr of 30S 37 deg. xdcrs &amp; mntg. hdwe for 18-48" pipe. Matched pr. of (mA) based sens., CHW/CW.</t>
  </si>
  <si>
    <t>F-4300-1232-1212-O1</t>
  </si>
  <si>
    <t>Clamp-on u-sonic flow &amp; energy meter w/ NEMA 4X encl., 110-240 VAC, (3) AO, (3) DI, (6) DO, RS485 &amp; 50' of xdcr cable. Pr of 10S 37 deg. xdcrs &amp; mntg. hdwe for 1/2-4" pipe. Matched pr. of (mA) based sens., CHW/CW.</t>
  </si>
  <si>
    <t>F-4300-1232-3231-O1</t>
  </si>
  <si>
    <t>Clamp-on u-sonic flow &amp; energy meter w/ NEMA 4X encl., 110-240 VAC, (3) AO, (3) DI, (6) DO, RS485 &amp; 50' of xdcr cable. Pr of 30S 37 deg. xdcrs &amp; mntg. hdwe for 12-16" pipe. Matched pr. of (mA) based sens., CHW/CW.</t>
  </si>
  <si>
    <t>F-4300-1232-3232-O1</t>
  </si>
  <si>
    <t>Clamp-on u-sonic flow &amp; energy meter w/ NEMA 4X encl., 110-240 VAC, (3) AO, (3) DI, (6) DO, RS485 &amp; 50' of xdcr cable. Pr of 30S 37 deg. xdcrs &amp; mntg. hdwe for 18-48" pipe. Matched pr. of (mA) based sens., CHW/CW.</t>
  </si>
  <si>
    <t>F-4300-1233-1212-O1</t>
  </si>
  <si>
    <t>Clamp-on u-sonic flow &amp; energy meter w/ NEMA 4X encl., 110-240 VAC, (3) AO, (3) DI, (6) DO, RS485 &amp; 100' of xdcr cable. Pr of 10S 37 deg. xdcrs &amp; mntg. hdwe for 1/2-4" pipe. Matched pr. of (mA) based sens., CHW/CW.</t>
  </si>
  <si>
    <t>F-4300-1233-3231-O1</t>
  </si>
  <si>
    <t>Clamp-on u-sonic flow &amp; energy meter w/ NEMA 4X encl., 110-240 VAC, (3) AO, (3) DI, (6) DO, RS485 &amp; 100' of xdcr cable. Pr of 30S 37 deg. xdcrs &amp; mntg. hdwe for 12-16" pipe. Matched pr. of (mA) based sens., CHW/CW.</t>
  </si>
  <si>
    <t>F-4300-1233-3232-O1</t>
  </si>
  <si>
    <t>Clamp-on u-sonic flow &amp; energy meter w/ NEMA 4X encl., 110-240 VAC, (3) AO, (3) DI, (6) DO, RS485 &amp; 100' of xdcr cable. Pr of 30S 37 deg. xdcrs &amp; mntg. hdwe for 18-48" pipe. Matched pr. of (mA) based sens., CHW/CW.</t>
  </si>
  <si>
    <t>F-4300-1142-1212-O1</t>
  </si>
  <si>
    <t>Clamp-on u-sonic flow &amp; energy meter w/ NEMA 4X encl., 24 VAC/DC, (3) AO, (3) DI, (6) DO, MOD TCP/IP &amp; 50' of xdcr cable. Pr of 10S 37 deg. xdcrs &amp; mntg. hdwe for 1/2-4" pipe. Matched pr. of (mA) based sens., CHW/CW.</t>
  </si>
  <si>
    <t>F-4300-1142-3231-O1</t>
  </si>
  <si>
    <t>Clamp-on u-sonic flow &amp; energy meter w/ NEMA 4X encl., 24 VAC/DC, (3) AO, (3) DI, (6) DO, MOD TCP/IP &amp; 50' of xdcr cable. Pr of 30S 37 deg. xdcrs &amp; mntg. hdwe for 12-16" pipe. Matched pr. of (mA) based sens., CHW/CW.</t>
  </si>
  <si>
    <t>F-4300-1142-3232-O1</t>
  </si>
  <si>
    <t>Clamp-on u-sonic flow &amp; energy meter w/ NEMA 4X encl., 24 VAC/DC, (3) AO, (3) DI, (6) DO, MOD TCP/IP &amp; 50' of xdcr cable. Pr of 30S 37 deg. xdcrs &amp; mntg. hdwe for 18-48" pipe. Matched pr. of (mA) based sens., CHW/CW.</t>
  </si>
  <si>
    <t>F-4300-1143-1212-O1</t>
  </si>
  <si>
    <t>Clamp-on u-sonic flow &amp; energy meter w/ NEMA 4X encl., 24 VAC/DC, (3) AO, (3) DI, (6) DO, MOD TCP/IP &amp; 100' of xdcr cable. Pr of 10S 37 deg. xdcrs &amp; mntg. hdwe for 1/2-4" pipe. Matched pr. of (mA) based sens., CHW/CW.</t>
  </si>
  <si>
    <t>F-4300-1143-3231-O1</t>
  </si>
  <si>
    <t>Clamp-on u-sonic flow &amp; energy meter w/ NEMA 4X encl., 24 VAC/DC, (3) AO, (3) DI, (6) DO, MOD TCP/IP &amp; 100' of xdcr cable. Pr of 30S 37 deg. xdcrs &amp; mntg. hdwe for 12-16" pipe. Matched pr. of (mA) based sens., CHW/CW.</t>
  </si>
  <si>
    <t>F-4300-1143-3232-O1</t>
  </si>
  <si>
    <t>Clamp-on u-sonic flow &amp; energy meter w/ NEMA 4X encl., 24 VAC/DC, (3) AO, (3) DI, (6) DO, MOD TCP/IP &amp; 100' of xdcr cable. Pr of 30S 37 deg. xdcrs &amp; mntg. hdwe for 18-48" pipe. Matched pr. of (mA) based sens., CHW/CW.</t>
  </si>
  <si>
    <t>F-4300-1144-1212-O1</t>
  </si>
  <si>
    <t>Clamp-on u-sonic flow &amp; energy meter w/ NEMA 4X encl., 24 VAC/DC, (3) AO, (3) DI, (6) DO, MOD TCP/IP &amp; 25' of submble. xdcr cable Pr of 10S 37 deg. xdcrs &amp; mntg. hdwe for 1/2-4" pipe. Matched pr. of (mA) based sens., CHW/CW.</t>
  </si>
  <si>
    <t>F-4300-1145-1212-O1</t>
  </si>
  <si>
    <t>Clamp-on u-sonic flow &amp; energy meter w/ NEMA 4X encl., 24 VAC/DC, (3) AO, (3) DI, (6) DO, MOD TCP/IP &amp; 50' of submble. xcdr cable Pr of 10S 37 deg. xdcrs &amp; mntg. hdwe for 1/2-4" pipe. Matched pr. of (mA) based sens., CHW/CW.</t>
  </si>
  <si>
    <t>F-4300-1146-1212-O1</t>
  </si>
  <si>
    <t>Clamp-on u-sonic flow &amp; energy meter w/ NEMA 4X encl., 24 VAC/DC, (3) AO, (3) DI, (6) DO, MOD TCP/IP &amp; 100' of submble. xdcr cable Pr of 10S 37 deg. xdcrs &amp; mntg. hdwe for 1/2-4" pipe. Matched pr. of (mA) based sens., CHW/CW.</t>
  </si>
  <si>
    <t>F-4300-1147-3231-O1</t>
  </si>
  <si>
    <t>Clamp-on u-sonic flow &amp; energy meter w/ NEMA 4X encl., 24 VAC/DC, (3) AO, (3) DI, (6) DO, MOD TCP/IP &amp; 25' of cable w/ strain relief. Pr of 30S 37 deg. xdcrs &amp; mntg. hdwe for 12-16" pipe. Matched pr. of (mA) based sens., CHW/CW.</t>
  </si>
  <si>
    <t>F-4300-1147-3232-O1</t>
  </si>
  <si>
    <t>Clamp-on u-sonic flow &amp; energy meter w/ NEMA 4X encl., 24 VAC/DC, (3) AO, (3) DI, (6) DO, MOD TCP/IP &amp; 25' of cable w/ strain relief. Pr of 30S 37 deg. xdcrs &amp; mntg. hdwe for 18-48" pipe. Matched pr. of (mA) based sens., CHW/CW.</t>
  </si>
  <si>
    <t>F-4300-1148-3231-O1</t>
  </si>
  <si>
    <t>Clamp-on u-sonic flow &amp; energy meter w/ NEMA 4X encl., 24 VAC/DC, (3) AO, (3) DI, (6) DO, MOD TCP/IP &amp; 50' of cable w/ strain relief. Pr of 30S 37 deg. xdcrs &amp; mntg. hdwe for 12-16" pipe. Matched pr. of (mA) based sens., CHW/CW.</t>
  </si>
  <si>
    <t>F-4300-1148-3232-O1</t>
  </si>
  <si>
    <t>Clamp-on u-sonic flow &amp; energy meter w/ NEMA 4X encl., 24 VAC/DC, (3) AO, (3) DI, (6) DO, MOD TCP/IP &amp; 50' of cable w/ strain relief. Pr of 30S 37 deg. xdcrs &amp; mntg. hdwe for 18-48" pipe. Matched pr. of (mA) based sens., CHW/CW.</t>
  </si>
  <si>
    <t>F-4300-1149-3231-O1</t>
  </si>
  <si>
    <t>Clamp-on u-sonic flow &amp; energy meter w/ NEMA 4X encl., 24 VAC/DC, (3) AO, (3) DI, (6) DO, MOD TCP/IP &amp; 100' of cable w/ strain relief. Pr of 30S 37 deg. xdcrs &amp; mntg. hdwe for 12-16" pipe. Matched pr. of (mA) based sens., CHW/CW.</t>
  </si>
  <si>
    <t>F-4300-1149-3232-O1</t>
  </si>
  <si>
    <t>Clamp-on u-sonic flow &amp; energy meter w/ NEMA 4X encl., 24 VAC/DC, (3) AO, (3) DI, (6) DO, MOD TCP/IP &amp; 100' of cable w/ strain relief. Pr of 30S 37 deg. xdcrs &amp; mntg. hdwe for 18-48" pipe. Matched pr. of (mA) based sens., CHW/CW.</t>
  </si>
  <si>
    <t>F-4300-1241-1212-O1</t>
  </si>
  <si>
    <t>Clamp-on u-sonic flow &amp; energy meter w/ NEMA 4X encl., 110-240 VAC, (3) AO, (3) DI, (6) DO, MOD TCP/IP &amp; 25' of xdcr cable. Pr of 10S 37 deg. xdcrs &amp; mntg. hdwe for 1/2-4" pipe. Matched pr. of (mA) based sens., CHW/CW.</t>
  </si>
  <si>
    <t>F-4300-1241-3231-O1</t>
  </si>
  <si>
    <t>Clamp-on u-sonic flow &amp; energy meter w/ NEMA 4X encl., 110-240 VAC, (3) AO, (3) DI, (6) DO, MOD TCP/IP &amp; 25' of xdcr cable. Pr of 30S 37 deg. xdcrs &amp; mntg. hdwe for 12-16" pipe. Matched pr. of (mA) based sens., CHW/CW.</t>
  </si>
  <si>
    <t>F-4300-1241-3232-O1</t>
  </si>
  <si>
    <t>Clamp-on u-sonic flow &amp; energy meter w/ NEMA 4X encl., 110-240 VAC, (3) AO, (3) DI, (6) DO, MOD TCP/IP &amp; 25' of xdcr cable. Pr of 30S 37 deg. xdcrs &amp; mntg. hdwe for 18-48" pipe. Matched pr. of (mA) based sens., CHW/CW.</t>
  </si>
  <si>
    <t>F-4300-1242-1212-O1</t>
  </si>
  <si>
    <t>Clamp-on u-sonic flow &amp; energy meter w/ NEMA 4X encl., 110-240 VAC, (3) AO, (3) DI, (6) DO, MOD TCP/IP &amp; 50' of xdcr cable. Pr of 10S 37 deg. xdcrs &amp; mntg. hdwe for 1/2-4" pipe. Matched pr. of (mA) based sens., CHW/CW.</t>
  </si>
  <si>
    <t>F-4300-1242-3231-O1</t>
  </si>
  <si>
    <t>Clamp-on u-sonic flow &amp; energy meter w/ NEMA 4X encl., 110-240 VAC, (3) AO, (3) DI, (6) DO, MOD TCP/IP &amp; 50' of xdcr cable. Pr of 30S 37 deg. xdcrs &amp; mntg. hdwe for 12-16" pipe. Matched pr. of (mA) based sens., CHW/CW.</t>
  </si>
  <si>
    <t>F-4300-1242-3232-O1</t>
  </si>
  <si>
    <t>Clamp-on u-sonic flow &amp; energy meter w/ NEMA 4X encl., 110-240 VAC, (3) AO, (3) DI, (6) DO, MOD TCP/IP &amp; 50' of xdcr cable. Pr of 30S 37 deg. xdcrs &amp; mntg. hdwe for 18-48" pipe. Matched pr. of (mA) based sens., CHW/CW.</t>
  </si>
  <si>
    <t>F-4300-1243-1212-O1</t>
  </si>
  <si>
    <t>Clamp-on u-sonic flow &amp; energy meter w/ NEMA 4X encl., 110-240 VAC, (3) AO, (3) DI, (6) DO, MOD TCP/IP &amp; 100' of xdcr cable. Pr of 10S 37 deg. xdcrs &amp; mntg. hdwe for 1/2-4" pipe. Matched pr. of (mA) based sens., CHW/CW.</t>
  </si>
  <si>
    <t>F-4300-1243-3231-O1</t>
  </si>
  <si>
    <t>Clamp-on u-sonic flow &amp; energy meter w/ NEMA 4X encl., 110-240 VAC, (3) AO, (3) DI, (6) DO, MOD TCP/IP &amp; 100' of xdcr cable. Pr of 30S 37 deg. xdcrs &amp; mntg. hdwe for 12-16" pipe. Matched pr. of (mA) based sens., CHW/CW.</t>
  </si>
  <si>
    <t>F-4300-1243-3232-O1</t>
  </si>
  <si>
    <t>Clamp-on u-sonic flow &amp; energy meter w/ NEMA 4X encl., 110-240 VAC, (3) AO, (3) DI, (6) DO, MOD TCP/IP &amp; 100' of xdcr cable. Pr of 30S 37 deg. xdcrs &amp; mntg. hdwe for 18-48" pipe. Matched pr. of (mA) based sens., CHW/CW.</t>
  </si>
  <si>
    <t>F-4300-1244-1212-O1</t>
  </si>
  <si>
    <t>Clamp-on u-sonic flow &amp; energy meter w/ NEMA 4X encl., 110-240 VAC, (3) AO, (3) DI, (6) DO, MOD TCP/IP &amp; 25' of submble. xdcr cable Pr of 10S 37 deg. xdcrs &amp; mntg. hdwe for 1/2-4" pipe. Matched pr. of (mA) based sens., CHW/CW.</t>
  </si>
  <si>
    <t>F-4300-1245-1212-O1</t>
  </si>
  <si>
    <t>Clamp-on u-sonic flow &amp; energy meter w/ NEMA 4X encl., 110-240 VAC, (3) AO, (3) DI, (6) DO, MOD TCP/IP &amp; 50' of submble. xcdr cable Pr of 10S 37 deg. xdcrs &amp; mntg. hdwe for 1/2-4" pipe. Matched pr. of (mA) based sens., CHW/CW.</t>
  </si>
  <si>
    <t>F-4300-1246-1212-O1</t>
  </si>
  <si>
    <t>Clamp-on u-sonic flow &amp; energy meter w/ NEMA 4X encl., 110-240 VAC, (3) AO, (3) DI, (6) DO, MOD TCP/IP &amp; 100' of submble. xdcr cable Pr of 10S 37 deg. xdcrs &amp; mntg. hdwe for 1/2-4" pipe. Matched pr. of (mA) based sens., CHW/CW.</t>
  </si>
  <si>
    <t>F-4300-1247-3231-O1</t>
  </si>
  <si>
    <t>Clamp-on u-sonic flow &amp; energy meter w/ NEMA 4X encl., 110-240 VAC, (3) AO, (3) DI, (6) DO, MOD TCP/IP &amp; 25' of cable w/ strain relief. Pr of 30S 37 deg. xdcrs &amp; mntg. hdwe for 12-16" pipe. Matched pr. of (mA) based sens., CHW/CW.</t>
  </si>
  <si>
    <t>F-4300-1247-3232-O1</t>
  </si>
  <si>
    <t>Clamp-on u-sonic flow &amp; energy meter w/ NEMA 4X encl., 110-240 VAC, (3) AO, (3) DI, (6) DO, MOD TCP/IP &amp; 25' of cable w/ strain relief. Pr of 30S 37 deg. xdcrs &amp; mntg. hdwe for 18-48" pipe. Matched pr. of (mA) based sens., CHW/CW.</t>
  </si>
  <si>
    <t>F-4300-1248-3231-O1</t>
  </si>
  <si>
    <t>Clamp-on u-sonic flow &amp; energy meter w/ NEMA 4X encl., 110-240 VAC, (3) AO, (3) DI, (6) DO, MOD TCP/IP &amp; 50' of cable w/ strain relief. Pr of 30S 37 deg. xdcrs &amp; mntg. hdwe for 12-16" pipe. Matched pr. of (mA) based sens., CHW/CW.</t>
  </si>
  <si>
    <t>F-4300-1248-3232-O1</t>
  </si>
  <si>
    <t>Clamp-on u-sonic flow &amp; energy meter w/ NEMA 4X encl., 110-240 VAC, (3) AO, (3) DI, (6) DO, MOD TCP/IP &amp; 50' of cable w/ strain relief. Pr of 30S 37 deg. xdcrs &amp; mntg. hdwe for 18-48" pipe. Matched pr. of (mA) based sens., CHW/CW.</t>
  </si>
  <si>
    <t>F-4300-1249-3231-O1</t>
  </si>
  <si>
    <t>Clamp-on u-sonic flow &amp; energy meter w/ NEMA 4X encl., 110-240 VAC, (3) AO, (3) DI, (6) DO, MOD TCP/IP &amp; 100' of cable w/ strain relief. Pr of 30S 37 deg. xdcrs &amp; mntg. hdwe for 12-16" pipe. Matched pr. of (mA) based sens., CHW/CW.</t>
  </si>
  <si>
    <t>F-4300-1249-3232-O1</t>
  </si>
  <si>
    <t>Clamp-on u-sonic flow &amp; energy meter w/ NEMA 4X encl., 110-240 VAC, (3) AO, (3) DI, (6) DO, MOD TCP/IP &amp; 100' of cable w/ strain relief. Pr of 30S 37 deg. xdcrs &amp; mntg. hdwe for 18-48" pipe. Matched pr. of (mA) based sens., CHW/CW.</t>
  </si>
  <si>
    <t>F-4300-1131-1212-O2</t>
  </si>
  <si>
    <t>Clamp-on u-sonic flow &amp; energy meter w/ NEMA 4X encl., 24 VAC/DC, (3) AO, (3) DI, (6) DO, RS485 &amp; 25' of xdcr cable. Pr of 10S 37 deg. xdcrs &amp; mntg. hdwe for 1/2-4" pipe. Matched pr. of (mA) based sens., HHW to 200°F.</t>
  </si>
  <si>
    <t>F-4300-1131-3231-O2</t>
  </si>
  <si>
    <t>Clamp-on u-sonic flow &amp; energy meter w/ NEMA 4X encl., 24 VAC/DC, (3) AO, (3) DI, (6) DO, RS485 &amp; 25' of xdcr cable. Pr of 30S 37 deg. xdcrs &amp; mntg. hdwe for 12-16" pipe. Matched pr. of (mA) based sens., HHW to 200°F.</t>
  </si>
  <si>
    <t>F-4300-1131-3232-O2</t>
  </si>
  <si>
    <t>Clamp-on u-sonic flow &amp; energy meter w/ NEMA 4X encl., 24 VAC/DC, (3) AO, (3) DI, (6) DO, RS485 &amp; 25' of xdcr cable. Pr of 30S 37 deg. xdcrs &amp; mntg. hdwe for 18-48" pipe. Matched pr. of (mA) based sens., HHW to 200°F.</t>
  </si>
  <si>
    <t>F-4300-1132-1212-O2</t>
  </si>
  <si>
    <t>Clamp-on u-sonic flow &amp; energy meter w/ NEMA 4X encl., 24 VAC/DC, (3) AO, (3) DI, (6) DO, RS485 &amp; 50' of xdcr cable. Pr of 10S 37 deg. xdcrs &amp; mntg. hdwe for 1/2-4" pipe. Matched pr. of (mA) based sens., HHW to 200°F.</t>
  </si>
  <si>
    <t>F-4300-1132-3231-O2</t>
  </si>
  <si>
    <t>Clamp-on u-sonic flow &amp; energy meter w/ NEMA 4X encl., 24 VAC/DC, (3) AO, (3) DI, (6) DO, RS485 &amp; 50' of xdcr cable. Pr of 30S 37 deg. xdcrs &amp; mntg. hdwe for 12-16" pipe. Matched pr. of (mA) based sens., HHW to 200°F.</t>
  </si>
  <si>
    <t>F-4300-1132-3232-O2</t>
  </si>
  <si>
    <t>Clamp-on u-sonic flow &amp; energy meter w/ NEMA 4X encl., 24 VAC/DC, (3) AO, (3) DI, (6) DO, RS485 &amp; 50' of xdcr cable. Pr of 30S 37 deg. xdcrs &amp; mntg. hdwe for 18-48" pipe. Matched pr. of (mA) based sens., HHW to 200°F.</t>
  </si>
  <si>
    <t>F-4300-1133-1212-O2</t>
  </si>
  <si>
    <t>Clamp-on u-sonic flow &amp; energy meter w/ NEMA 4X encl., 24 VAC/DC, (3) AO, (3) DI, (6) DO, RS485 &amp; 100' of xdcr cable. Pr of 10S 37 deg. xdcrs &amp; mntg. hdwe for 1/2-4" pipe. Matched pr. of (mA) based sens., HHW to 200°F.</t>
  </si>
  <si>
    <t>F-4300-1133-3231-O2</t>
  </si>
  <si>
    <t>Clamp-on u-sonic flow &amp; energy meter w/ NEMA 4X encl., 24 VAC/DC, (3) AO, (3) DI, (6) DO, RS485 &amp; 100' of xdcr cable. Pr of 30S 37 deg. xdcrs &amp; mntg. hdwe for 12-16" pipe. Matched pr. of (mA) based sens., HHW to 200°F.</t>
  </si>
  <si>
    <t>F-4300-1133-3232-O2</t>
  </si>
  <si>
    <t>Clamp-on u-sonic flow &amp; energy meter w/ NEMA 4X encl., 24 VAC/DC, (3) AO, (3) DI, (6) DO, RS485 &amp; 100' of xdcr cable. Pr of 30S 37 deg. xdcrs &amp; mntg. hdwe for 18-48" pipe. Matched pr. of (mA) based sens., HHW to 200°F.</t>
  </si>
  <si>
    <t>F-4300-1134-1212-O2</t>
  </si>
  <si>
    <t>Clamp-on u-sonic flow &amp; energy meter w/ NEMA 4X encl., 24 VAC/DC, (3) AO, (3) DI, (6) DO, RS485 &amp; 25' of submble. xdcr cable Pr of 10S 37 deg. xdcrs &amp; mntg. hdwe for 1/2-4" pipe. Matched pr. of (mA) based sens., HHW to 200°F.</t>
  </si>
  <si>
    <t>F-4300-1135-1212-O2</t>
  </si>
  <si>
    <t>Clamp-on u-sonic flow &amp; energy meter w/ NEMA 4X encl., 24 VAC/DC, (3) AO, (3) DI, (6) DO, RS485 &amp; 50' of submble. xcdr cable Pr of 10S 37 deg. xdcrs &amp; mntg. hdwe for 1/2-4" pipe. Matched pr. of (mA) based sens., HHW to 200°F.</t>
  </si>
  <si>
    <t>F-4300-1136-1212-O2</t>
  </si>
  <si>
    <t>Clamp-on u-sonic flow &amp; energy meter w/ NEMA 4X encl., 24 VAC/DC, (3) AO, (3) DI, (6) DO, RS485 &amp; 100' of submble. xdcr cable Pr of 10S 37 deg. xdcrs &amp; mntg. hdwe for 1/2-4" pipe. Matched pr. of (mA) based sens., HHW to 200°F.</t>
  </si>
  <si>
    <t>F-4300-1137-3231-O2</t>
  </si>
  <si>
    <t>Clamp-on u-sonic flow &amp; energy meter w/ NEMA 4X encl., 24 VAC/DC, (3) AO, (3) DI, (6) DO, RS485 &amp; 25' of cable w/ strain relief. Pr of 30S 37 deg. xdcrs &amp; mntg. hdwe for 12-16" pipe. Matched pr. of (mA) based sens., HHW to 200°F.</t>
  </si>
  <si>
    <t>F-4300-1137-3232-O2</t>
  </si>
  <si>
    <t>Clamp-on u-sonic flow &amp; energy meter w/ NEMA 4X encl., 24 VAC/DC, (3) AO, (3) DI, (6) DO, RS485 &amp; 25' of cable w/ strain relief. Pr of 30S 37 deg. xdcrs &amp; mntg. hdwe for 18-48" pipe. Matched pr. of (mA) based sens., HHW to 200°F.</t>
  </si>
  <si>
    <t>F-4300-1138-3231-O2</t>
  </si>
  <si>
    <t>Clamp-on u-sonic flow &amp; energy meter w/ NEMA 4X encl., 24 VAC/DC, (3) AO, (3) DI, (6) DO, RS485 &amp; 50' of cable w/ strain relief. Pr of 30S 37 deg. xdcrs &amp; mntg. hdwe for 12-16" pipe. Matched pr. of (mA) based sens., HHW to 200°F.</t>
  </si>
  <si>
    <t>F-4300-1138-3232-O2</t>
  </si>
  <si>
    <t>Clamp-on u-sonic flow &amp; energy meter w/ NEMA 4X encl., 24 VAC/DC, (3) AO, (3) DI, (6) DO, RS485 &amp; 50' of cable w/ strain relief. Pr of 30S 37 deg. xdcrs &amp; mntg. hdwe for 18-48" pipe. Matched pr. of (mA) based sens., HHW to 200°F.</t>
  </si>
  <si>
    <t>F-4300-1139-3231-O2</t>
  </si>
  <si>
    <t>Clamp-on u-sonic flow &amp; energy meter w/ NEMA 4X encl., 24 VAC/DC, (3) AO, (3) DI, (6) DO, RS485 &amp; 100' of cable w/ strain relief. Pr of 30S 37 deg. xdcrs &amp; mntg. hdwe for 12-16" pipe. Matched pr. of (mA) based sens., HHW to 200°F.</t>
  </si>
  <si>
    <t>F-4300-1139-3232-O2</t>
  </si>
  <si>
    <t>Clamp-on u-sonic flow &amp; energy meter w/ NEMA 4X encl., 24 VAC/DC, (3) AO, (3) DI, (6) DO, RS485 &amp; 100' of cable w/ strain relief. Pr of 30S 37 deg. xdcrs &amp; mntg. hdwe for 18-48" pipe. Matched pr. of (mA) based sens., HHW to 200°F.</t>
  </si>
  <si>
    <t>F-4300-1231-1212-O2</t>
  </si>
  <si>
    <t>Clamp-on u-sonic flow &amp; energy meter w/ NEMA 4X encl., 110-240 VAC, (3) AO, (3) DI, (6) DO, RS485 &amp; 25' of xdcr cable. Pr of 10S 37 deg. xdcrs &amp; mntg. hdwe for 1/2-4" pipe. Matched pr. of (mA) based sens., HHW to 200°F.</t>
  </si>
  <si>
    <t>F-4300-1231-3231-O2</t>
  </si>
  <si>
    <t>Clamp-on u-sonic flow &amp; energy meter w/ NEMA 4X encl., 110-240 VAC, (3) AO, (3) DI, (6) DO, RS485 &amp; 25' of xdcr cable. Pr of 30S 37 deg. xdcrs &amp; mntg. hdwe for 12-16" pipe. Matched pr. of (mA) based sens., HHW to 200°F.</t>
  </si>
  <si>
    <t>F-4300-1231-3232-O2</t>
  </si>
  <si>
    <t>Clamp-on u-sonic flow &amp; energy meter w/ NEMA 4X encl., 110-240 VAC, (3) AO, (3) DI, (6) DO, RS485 &amp; 25' of xdcr cable. Pr of 30S 37 deg. xdcrs &amp; mntg. hdwe for 18-48" pipe. Matched pr. of (mA) based sens., HHW to 200°F.</t>
  </si>
  <si>
    <t>F-4300-1232-1212-O2</t>
  </si>
  <si>
    <t>Clamp-on u-sonic flow &amp; energy meter w/ NEMA 4X encl., 110-240 VAC, (3) AO, (3) DI, (6) DO, RS485 &amp; 50' of xdcr cable. Pr of 10S 37 deg. xdcrs &amp; mntg. hdwe for 1/2-4" pipe. Matched pr. of (mA) based sens., HHW to 200°F.</t>
  </si>
  <si>
    <t>F-4300-1232-3231-O2</t>
  </si>
  <si>
    <t>Clamp-on u-sonic flow &amp; energy meter w/ NEMA 4X encl., 110-240 VAC, (3) AO, (3) DI, (6) DO, RS485 &amp; 50' of xdcr cable. Pr of 30S 37 deg. xdcrs &amp; mntg. hdwe for 12-16" pipe. Matched pr. of (mA) based sens., HHW to 200°F.</t>
  </si>
  <si>
    <t>F-4300-1232-3232-O2</t>
  </si>
  <si>
    <t>Clamp-on u-sonic flow &amp; energy meter w/ NEMA 4X encl., 110-240 VAC, (3) AO, (3) DI, (6) DO, RS485 &amp; 50' of xdcr cable. Pr of 30S 37 deg. xdcrs &amp; mntg. hdwe for 18-48" pipe. Matched pr. of (mA) based sens., HHW to 200°F.</t>
  </si>
  <si>
    <t>F-4300-1233-1212-O2</t>
  </si>
  <si>
    <t>Clamp-on u-sonic flow &amp; energy meter w/ NEMA 4X encl., 110-240 VAC, (3) AO, (3) DI, (6) DO, RS485 &amp; 100' of xdcr cable. Pr of 10S 37 deg. xdcrs &amp; mntg. hdwe for 1/2-4" pipe. Matched pr. of (mA) based sens., HHW to 200°F.</t>
  </si>
  <si>
    <t>F-4300-1233-3231-O2</t>
  </si>
  <si>
    <t>Clamp-on u-sonic flow &amp; energy meter w/ NEMA 4X encl., 110-240 VAC, (3) AO, (3) DI, (6) DO, RS485 &amp; 100' of xdcr cable. Pr of 30S 37 deg. xdcrs &amp; mntg. hdwe for 12-16" pipe. Matched pr. of (mA) based sens., HHW to 200°F.</t>
  </si>
  <si>
    <t>F-4300-1233-3232-O2</t>
  </si>
  <si>
    <t>Clamp-on u-sonic flow &amp; energy meter w/ NEMA 4X encl., 110-240 VAC, (3) AO, (3) DI, (6) DO, RS485 &amp; 100' of xdcr cable. Pr of 30S 37 deg. xdcrs &amp; mntg. hdwe for 18-48" pipe. Matched pr. of (mA) based sens., HHW to 200°F.</t>
  </si>
  <si>
    <t>F-4300-1142-1212-O2</t>
  </si>
  <si>
    <t>Clamp-on u-sonic flow &amp; energy meter w/ NEMA 4X encl., 24 VAC/DC, (3) AO, (3) DI, (6) DO, MOD TCP/IP &amp; 50' of xdcr cable. Pr of 10S 37 deg. xdcrs &amp; mntg. hdwe for 1/2-4" pipe. Matched pr. of (mA) based sens., HHW to 200°F.</t>
  </si>
  <si>
    <t>F-4300-1142-3231-O2</t>
  </si>
  <si>
    <t>Clamp-on u-sonic flow &amp; energy meter w/ NEMA 4X encl., 24 VAC/DC, (3) AO, (3) DI, (6) DO, MOD TCP/IP &amp; 50' of xdcr cable. Pr of 30S 37 deg. xdcrs &amp; mntg. hdwe for 12-16" pipe. Matched pr. of (mA) based sens., HHW to 200°F.</t>
  </si>
  <si>
    <t>F-4300-1142-3232-O2</t>
  </si>
  <si>
    <t>Clamp-on u-sonic flow &amp; energy meter w/ NEMA 4X encl., 24 VAC/DC, (3) AO, (3) DI, (6) DO, MOD TCP/IP &amp; 50' of xdcr cable. Pr of 30S 37 deg. xdcrs &amp; mntg. hdwe for 18-48" pipe. Matched pr. of (mA) based sens., HHW to 200°F.</t>
  </si>
  <si>
    <t>F-4300-1143-1212-O2</t>
  </si>
  <si>
    <t>Clamp-on u-sonic flow &amp; energy meter w/ NEMA 4X encl., 24 VAC/DC, (3) AO, (3) DI, (6) DO, MOD TCP/IP &amp; 100' of xdcr cable. Pr of 10S 37 deg. xdcrs &amp; mntg. hdwe for 1/2-4" pipe. Matched pr. of (mA) based sens., HHW to 200°F.</t>
  </si>
  <si>
    <t>F-4300-1143-3231-O2</t>
  </si>
  <si>
    <t>Clamp-on u-sonic flow &amp; energy meter w/ NEMA 4X encl., 24 VAC/DC, (3) AO, (3) DI, (6) DO, MOD TCP/IP &amp; 100' of xdcr cable. Pr of 30S 37 deg. xdcrs &amp; mntg. hdwe for 12-16" pipe. Matched pr. of (mA) based sens., HHW to 200°F.</t>
  </si>
  <si>
    <t>F-4300-1143-3232-O2</t>
  </si>
  <si>
    <t>Clamp-on u-sonic flow &amp; energy meter w/ NEMA 4X encl., 24 VAC/DC, (3) AO, (3) DI, (6) DO, MOD TCP/IP &amp; 100' of xdcr cable. Pr of 30S 37 deg. xdcrs &amp; mntg. hdwe for 18-48" pipe. Matched pr. of (mA) based sens., HHW to 200°F.</t>
  </si>
  <si>
    <t>F-4300-1144-1212-O2</t>
  </si>
  <si>
    <t>Clamp-on u-sonic flow &amp; energy meter w/ NEMA 4X encl., 24 VAC/DC, (3) AO, (3) DI, (6) DO, MOD TCP/IP &amp; 25' of submble. xdcr cable Pr of 10S 37 deg. xdcrs &amp; mntg. hdwe for 1/2-4" pipe. Matched pr. of (mA) based sens., HHW to 200°F.</t>
  </si>
  <si>
    <t>F-4300-1145-1212-O2</t>
  </si>
  <si>
    <t>Clamp-on u-sonic flow &amp; energy meter w/ NEMA 4X encl., 24 VAC/DC, (3) AO, (3) DI, (6) DO, MOD TCP/IP &amp; 50' of submble. xcdr cable Pr of 10S 37 deg. xdcrs &amp; mntg. hdwe for 1/2-4" pipe. Matched pr. of (mA) based sens., HHW to 200°F.</t>
  </si>
  <si>
    <t>F-4300-1146-1212-O2</t>
  </si>
  <si>
    <t>Clamp-on u-sonic flow &amp; energy meter w/ NEMA 4X encl., 24 VAC/DC, (3) AO, (3) DI, (6) DO, MOD TCP/IP &amp; 100' of submble. xdcr cable Pr of 10S 37 deg. xdcrs &amp; mntg. hdwe for 1/2-4" pipe. Matched pr. of (mA) based sens., HHW to 200°F.</t>
  </si>
  <si>
    <t>F-4300-1147-3231-O2</t>
  </si>
  <si>
    <t>Clamp-on u-sonic flow &amp; energy meter w/ NEMA 4X encl., 24 VAC/DC, (3) AO, (3) DI, (6) DO, MOD TCP/IP &amp; 25' of cable w/ strain relief. Pr of 30S 37 deg. xdcrs &amp; mntg. hdwe for 12-16" pipe. Matched pr. of (mA) based sens., HHW to 200°F.</t>
  </si>
  <si>
    <t>F-4300-1147-3232-O2</t>
  </si>
  <si>
    <t>Clamp-on u-sonic flow &amp; energy meter w/ NEMA 4X encl., 24 VAC/DC, (3) AO, (3) DI, (6) DO, MOD TCP/IP &amp; 25' of cable w/ strain relief. Pr of 30S 37 deg. xdcrs &amp; mntg. hdwe for 18-48" pipe. Matched pr. of (mA) based sens., HHW to 200°F.</t>
  </si>
  <si>
    <t>F-4300-1148-3231-O2</t>
  </si>
  <si>
    <t>Clamp-on u-sonic flow &amp; energy meter w/ NEMA 4X encl., 24 VAC/DC, (3) AO, (3) DI, (6) DO, MOD TCP/IP &amp; 50' of cable w/ strain relief. Pr of 30S 37 deg. xdcrs &amp; mntg. hdwe for 12-16" pipe. Matched pr. of (mA) based sens., HHW to 200°F.</t>
  </si>
  <si>
    <t>F-4300-1148-3232-O2</t>
  </si>
  <si>
    <t>Clamp-on u-sonic flow &amp; energy meter w/ NEMA 4X encl., 24 VAC/DC, (3) AO, (3) DI, (6) DO, MOD TCP/IP &amp; 50' of cable w/ strain relief. Pr of 30S 37 deg. xdcrs &amp; mntg. hdwe for 18-48" pipe. Matched pr. of (mA) based sens., HHW to 200°F.</t>
  </si>
  <si>
    <t>F-4300-1149-3231-O2</t>
  </si>
  <si>
    <t>Clamp-on u-sonic flow &amp; energy meter w/ NEMA 4X encl., 24 VAC/DC, (3) AO, (3) DI, (6) DO, MOD TCP/IP &amp; 100' of cable w/ strain relief. Pr of 30S 37 deg. xdcrs &amp; mntg. hdwe for 12-16" pipe. Matched pr. of (mA) based sens., HHW to 200°F.</t>
  </si>
  <si>
    <t>F-4300-1149-3232-O2</t>
  </si>
  <si>
    <t>Clamp-on u-sonic flow &amp; energy meter w/ NEMA 4X encl., 24 VAC/DC, (3) AO, (3) DI, (6) DO, MOD TCP/IP &amp; 100' of cable w/ strain relief. Pr of 30S 37 deg. xdcrs &amp; mntg. hdwe for 18-48" pipe. Matched pr. of (mA) based sens., HHW to 200°F.</t>
  </si>
  <si>
    <t>F-4300-1241-1212-O2</t>
  </si>
  <si>
    <t>Clamp-on u-sonic flow &amp; energy meter w/ NEMA 4X encl., 110-240 VAC, (3) AO, (3) DI, (6) DO, MOD TCP/IP &amp; 25' of xdcr cable. Pr of 10S 37 deg. xdcrs &amp; mntg. hdwe for 1/2-4" pipe. Matched pr. of (mA) based sens., HHW to 200°F.</t>
  </si>
  <si>
    <t>F-4300-1241-3231-O2</t>
  </si>
  <si>
    <t>Clamp-on u-sonic flow &amp; energy meter w/ NEMA 4X encl., 110-240 VAC, (3) AO, (3) DI, (6) DO, MOD TCP/IP &amp; 25' of xdcr cable. Pr of 30S 37 deg. xdcrs &amp; mntg. hdwe for 12-16" pipe. Matched pr. of (mA) based sens., HHW to 200°F.</t>
  </si>
  <si>
    <t>F-4300-1241-3232-O2</t>
  </si>
  <si>
    <t>Clamp-on u-sonic flow &amp; energy meter w/ NEMA 4X encl., 110-240 VAC, (3) AO, (3) DI, (6) DO, MOD TCP/IP &amp; 25' of xdcr cable. Pr of 30S 37 deg. xdcrs &amp; mntg. hdwe for 18-48" pipe. Matched pr. of (mA) based sens., HHW to 200°F.</t>
  </si>
  <si>
    <t>F-4300-1242-1212-O2</t>
  </si>
  <si>
    <t>Clamp-on u-sonic flow &amp; energy meter w/ NEMA 4X encl., 110-240 VAC, (3) AO, (3) DI, (6) DO, MOD TCP/IP &amp; 50' of xdcr cable. Pr of 10S 37 deg. xdcrs &amp; mntg. hdwe for 1/2-4" pipe. Matched pr. of (mA) based sens., HHW to 200°F.</t>
  </si>
  <si>
    <t>F-4300-1242-3231-O2</t>
  </si>
  <si>
    <t>Clamp-on u-sonic flow &amp; energy meter w/ NEMA 4X encl., 110-240 VAC, (3) AO, (3) DI, (6) DO, MOD TCP/IP &amp; 50' of xdcr cable. Pr of 30S 37 deg. xdcrs &amp; mntg. hdwe for 12-16" pipe. Matched pr. of (mA) based sens., HHW to 200°F.</t>
  </si>
  <si>
    <t>F-4300-1242-3232-O2</t>
  </si>
  <si>
    <t>Clamp-on u-sonic flow &amp; energy meter w/ NEMA 4X encl., 110-240 VAC, (3) AO, (3) DI, (6) DO, MOD TCP/IP &amp; 50' of xdcr cable. Pr of 30S 37 deg. xdcrs &amp; mntg. hdwe for 18-48" pipe. Matched pr. of (mA) based sens., HHW to 200°F.</t>
  </si>
  <si>
    <t>F-4300-1243-1212-O2</t>
  </si>
  <si>
    <t>Clamp-on u-sonic flow &amp; energy meter w/ NEMA 4X encl., 110-240 VAC, (3) AO, (3) DI, (6) DO, MOD TCP/IP &amp; 100' of xdcr cable. Pr of 10S 37 deg. xdcrs &amp; mntg. hdwe for 1/2-4" pipe. Matched pr. of (mA) based sens., HHW to 200°F.</t>
  </si>
  <si>
    <t>F-4300-1243-3231-O2</t>
  </si>
  <si>
    <t>Clamp-on u-sonic flow &amp; energy meter w/ NEMA 4X encl., 110-240 VAC, (3) AO, (3) DI, (6) DO, MOD TCP/IP &amp; 100' of xdcr cable. Pr of 30S 37 deg. xdcrs &amp; mntg. hdwe for 12-16" pipe. Matched pr. of (mA) based sens., HHW to 200°F.</t>
  </si>
  <si>
    <t>F-4300-1243-3232-O2</t>
  </si>
  <si>
    <t>Clamp-on u-sonic flow &amp; energy meter w/ NEMA 4X encl., 110-240 VAC, (3) AO, (3) DI, (6) DO, MOD TCP/IP &amp; 100' of xdcr cable. Pr of 30S 37 deg. xdcrs &amp; mntg. hdwe for 18-48" pipe. Matched pr. of (mA) based sens., HHW to 200°F.</t>
  </si>
  <si>
    <t>F-4300-1244-1212-O2</t>
  </si>
  <si>
    <t>Clamp-on u-sonic flow &amp; energy meter w/ NEMA 4X encl., 110-240 VAC, (3) AO, (3) DI, (6) DO, MOD TCP/IP &amp; 25' of submble. xdcr cable Pr of 10S 37 deg. xdcrs &amp; mntg. hdwe for 1/2-4" pipe. Matched pr. of (mA) based sens., HHW to 200°F.</t>
  </si>
  <si>
    <t>F-4300-1245-1212-O2</t>
  </si>
  <si>
    <t>Clamp-on u-sonic flow &amp; energy meter w/ NEMA 4X encl., 110-240 VAC, (3) AO, (3) DI, (6) DO, MOD TCP/IP &amp; 50' of submble. xcdr cable Pr of 10S 37 deg. xdcrs &amp; mntg. hdwe for 1/2-4" pipe. Matched pr. of (mA) based sens., HHW to 200°F.</t>
  </si>
  <si>
    <t>F-4300-1246-1212-O2</t>
  </si>
  <si>
    <t>Clamp-on u-sonic flow &amp; energy meter w/ NEMA 4X encl., 110-240 VAC, (3) AO, (3) DI, (6) DO, MOD TCP/IP &amp; 100' of submble. xdcr cable Pr of 10S 37 deg. xdcrs &amp; mntg. hdwe for 1/2-4" pipe. Matched pr. of (mA) based sens., HHW to 200°F.</t>
  </si>
  <si>
    <t>F-4300-1247-3231-O2</t>
  </si>
  <si>
    <t>Clamp-on u-sonic flow &amp; energy meter w/ NEMA 4X encl., 110-240 VAC, (3) AO, (3) DI, (6) DO, MOD TCP/IP &amp; 25' of cable w/ strain relief. Pr of 30S 37 deg. xdcrs &amp; mntg. hdwe for 12-16" pipe. Matched pr. of (mA) based sens., HHW to 200°F.</t>
  </si>
  <si>
    <t>F-4300-1247-3232-O2</t>
  </si>
  <si>
    <t>Clamp-on u-sonic flow &amp; energy meter w/ NEMA 4X encl., 110-240 VAC, (3) AO, (3) DI, (6) DO, MOD TCP/IP &amp; 25' of cable w/ strain relief. Pr of 30S 37 deg. xdcrs &amp; mntg. hdwe for 18-48" pipe. Matched pr. of (mA) based sens., HHW to 200°F.</t>
  </si>
  <si>
    <t>F-4300-1248-3231-O2</t>
  </si>
  <si>
    <t>Clamp-on u-sonic flow &amp; energy meter w/ NEMA 4X encl., 110-240 VAC, (3) AO, (3) DI, (6) DO, MOD TCP/IP &amp; 50' of cable w/ strain relief. Pr of 30S 37 deg. xdcrs &amp; mntg. hdwe for 12-16" pipe. Matched pr. of (mA) based sens., HHW to 200°F.</t>
  </si>
  <si>
    <t>F-4300-1248-3232-O2</t>
  </si>
  <si>
    <t>Clamp-on u-sonic flow &amp; energy meter w/ NEMA 4X encl., 110-240 VAC, (3) AO, (3) DI, (6) DO, MOD TCP/IP &amp; 50' of cable w/ strain relief. Pr of 30S 37 deg. xdcrs &amp; mntg. hdwe for 18-48" pipe. Matched pr. of (mA) based sens., HHW to 200°F.</t>
  </si>
  <si>
    <t>F-4300-1249-3231-O2</t>
  </si>
  <si>
    <t>Clamp-on u-sonic flow &amp; energy meter w/ NEMA 4X encl., 110-240 VAC, (3) AO, (3) DI, (6) DO, MOD TCP/IP &amp; 100' of cable w/ strain relief. Pr of 30S 37 deg. xdcrs &amp; mntg. hdwe for 12-16" pipe. Matched pr. of (mA) based sens., HHW to 200°F.</t>
  </si>
  <si>
    <t>F-4300-1249-3232-O2</t>
  </si>
  <si>
    <t>Clamp-on u-sonic flow &amp; energy meter w/ NEMA 4X encl., 110-240 VAC, (3) AO, (3) DI, (6) DO, MOD TCP/IP &amp; 100' of cable w/ strain relief. Pr of 30S 37 deg. xdcrs &amp; mntg. hdwe for 18-48" pipe. Matched pr. of (mA) based sens., HHW to 200°F.</t>
  </si>
  <si>
    <t>F-4300-1131-1212-R2</t>
  </si>
  <si>
    <t>Clamp-on u-sonic flow &amp; energy meter w/ NEMA 4X encl., 24 VAC/DC, (3) AO, (3) DI, (6) DO, RS485 &amp; 25' of xdcr cable. Pr of 10S 37 deg. xdcrs &amp; mntg. hdwe for 1/2-4" pipe. Matched pr. 4 wire RTDs, .5" to 2.5" line size, 32 to 250°F</t>
  </si>
  <si>
    <t>F-4300-1131-3231-R2</t>
  </si>
  <si>
    <t>Clamp-on u-sonic flow &amp; energy meter w/ NEMA 4X encl., 24 VAC/DC, (3) AO, (3) DI, (6) DO, RS485 &amp; 25' of xdcr cable. Pr of 30S 37 deg. xdcrs &amp; mntg. hdwe for 12-16" pipe. Matched pr. 4 wire RTDs, .5" to 2.5" line size, 32 to 250°F</t>
  </si>
  <si>
    <t>F-4300-1131-3232-R2</t>
  </si>
  <si>
    <t>Clamp-on u-sonic flow &amp; energy meter w/ NEMA 4X encl., 24 VAC/DC, (3) AO, (3) DI, (6) DO, RS485 &amp; 25' of xdcr cable. Pr of 30S 37 deg. xdcrs &amp; mntg. hdwe for 18-48" pipe. Matched pr. 4 wire RTDs, .5" to 2.5" line size, 32 to 250°F</t>
  </si>
  <si>
    <t>F-4300-1132-1212-R2</t>
  </si>
  <si>
    <t>Clamp-on u-sonic flow &amp; energy meter w/ NEMA 4X encl., 24 VAC/DC, (3) AO, (3) DI, (6) DO, RS485 &amp; 50' of xdcr cable. Pr of 10S 37 deg. xdcrs &amp; mntg. hdwe for 1/2-4" pipe. Matched pr. 4 wire RTDs, .5" to 2.5" line size, 32 to 250°F</t>
  </si>
  <si>
    <t>F-4300-1132-3231-R2</t>
  </si>
  <si>
    <t>Clamp-on u-sonic flow &amp; energy meter w/ NEMA 4X encl., 24 VAC/DC, (3) AO, (3) DI, (6) DO, RS485 &amp; 50' of xdcr cable. Pr of 30S 37 deg. xdcrs &amp; mntg. hdwe for 12-16" pipe. Matched pr. 4 wire RTDs, .5" to 2.5" line size, 32 to 250°F</t>
  </si>
  <si>
    <t>F-4300-1132-3232-R2</t>
  </si>
  <si>
    <t>Clamp-on u-sonic flow &amp; energy meter w/ NEMA 4X encl., 24 VAC/DC, (3) AO, (3) DI, (6) DO, RS485 &amp; 50' of xdcr cable. Pr of 30S 37 deg. xdcrs &amp; mntg. hdwe for 18-48" pipe. Matched pr. 4 wire RTDs, .5" to 2.5" line size, 32 to 250°F</t>
  </si>
  <si>
    <t>F-4300-1133-1212-R2</t>
  </si>
  <si>
    <t>Clamp-on u-sonic flow &amp; energy meter w/ NEMA 4X encl., 24 VAC/DC, (3) AO, (3) DI, (6) DO, RS485 &amp; 100' of xdcr cable. Pr of 10S 37 deg. xdcrs &amp; mntg. hdwe for 1/2-4" pipe. Matched pr. 4 wire RTDs, .5" to 2.5" line size, 32 to 250°F</t>
  </si>
  <si>
    <t>F-4300-1133-3231-R2</t>
  </si>
  <si>
    <t>Clamp-on u-sonic flow &amp; energy meter w/ NEMA 4X encl., 24 VAC/DC, (3) AO, (3) DI, (6) DO, RS485 &amp; 100' of xdcr cable. Pr of 30S 37 deg. xdcrs &amp; mntg. hdwe for 12-16" pipe. Matched pr. 4 wire RTDs, .5" to 2.5" line size, 32 to 250°F</t>
  </si>
  <si>
    <t>F-4300-1133-3232-R2</t>
  </si>
  <si>
    <t>Clamp-on u-sonic flow &amp; energy meter w/ NEMA 4X encl., 24 VAC/DC, (3) AO, (3) DI, (6) DO, RS485 &amp; 100' of xdcr cable. Pr of 30S 37 deg. xdcrs &amp; mntg. hdwe for 18-48" pipe. Matched pr. 4 wire RTDs, .5" to 2.5" line size, 32 to 250°F</t>
  </si>
  <si>
    <t>F-4300-1134-1212-R2</t>
  </si>
  <si>
    <t>Clamp-on u-sonic flow &amp; energy meter w/ NEMA 4X encl., 24 VAC/DC, (3) AO, (3) DI, (6) DO, RS485 &amp; 25' of submble. xdcr cable Pr of 10S 37 deg. xdcrs &amp; mntg. hdwe for 1/2-4" pipe. Matched pr. 4 wire RTDs, .5" to 2.5" line size, 32 to 250°F</t>
  </si>
  <si>
    <t>F-4300-1135-1212-R2</t>
  </si>
  <si>
    <t>Clamp-on u-sonic flow &amp; energy meter w/ NEMA 4X encl., 24 VAC/DC, (3) AO, (3) DI, (6) DO, RS485 &amp; 50' of submble. xcdr cable Pr of 10S 37 deg. xdcrs &amp; mntg. hdwe for 1/2-4" pipe. Matched pr. 4 wire RTDs, .5" to 2.5" line size, 32 to 250°F</t>
  </si>
  <si>
    <t>F-4300-1136-1212-R2</t>
  </si>
  <si>
    <t>Clamp-on u-sonic flow &amp; energy meter w/ NEMA 4X encl., 24 VAC/DC, (3) AO, (3) DI, (6) DO, RS485 &amp; 100' of submble. xdcr cable Pr of 10S 37 deg. xdcrs &amp; mntg. hdwe for 1/2-4" pipe. Matched pr. 4 wire RTDs, .5" to 2.5" line size, 32 to 250°F</t>
  </si>
  <si>
    <t>F-4300-1137-3231-R2</t>
  </si>
  <si>
    <t>Clamp-on u-sonic flow &amp; energy meter w/ NEMA 4X encl., 24 VAC/DC, (3) AO, (3) DI, (6) DO, RS485 &amp; 25' of cable w/ strain relief. Pr of 30S 37 deg. xdcrs &amp; mntg. hdwe for 12-16" pipe. Matched pr. 4 wire RTDs, .5" to 2.5" line size, 32 to 250°F</t>
  </si>
  <si>
    <t>F-4300-1137-3232-R2</t>
  </si>
  <si>
    <t>Clamp-on u-sonic flow &amp; energy meter w/ NEMA 4X encl., 24 VAC/DC, (3) AO, (3) DI, (6) DO, RS485 &amp; 25' of cable w/ strain relief. Pr of 30S 37 deg. xdcrs &amp; mntg. hdwe for 18-48" pipe. Matched pr. 4 wire RTDs, .5" to 2.5" line size, 32 to 250°F</t>
  </si>
  <si>
    <t>F-4300-1138-3231-R2</t>
  </si>
  <si>
    <t>Clamp-on u-sonic flow &amp; energy meter w/ NEMA 4X encl., 24 VAC/DC, (3) AO, (3) DI, (6) DO, RS485 &amp; 50' of cable w/ strain relief. Pr of 30S 37 deg. xdcrs &amp; mntg. hdwe for 12-16" pipe. Matched pr. 4 wire RTDs, .5" to 2.5" line size, 32 to 250°F</t>
  </si>
  <si>
    <t>F-4300-1138-3232-R2</t>
  </si>
  <si>
    <t>Clamp-on u-sonic flow &amp; energy meter w/ NEMA 4X encl., 24 VAC/DC, (3) AO, (3) DI, (6) DO, RS485 &amp; 50' of cable w/ strain relief. Pr of 30S 37 deg. xdcrs &amp; mntg. hdwe for 18-48" pipe. Matched pr. 4 wire RTDs, .5" to 2.5" line size, 32 to 250°F</t>
  </si>
  <si>
    <t>F-4300-1139-3231-R2</t>
  </si>
  <si>
    <t>Clamp-on u-sonic flow &amp; energy meter w/ NEMA 4X encl., 24 VAC/DC, (3) AO, (3) DI, (6) DO, RS485 &amp; 100' of cable w/ strain relief. Pr of 30S 37 deg. xdcrs &amp; mntg. hdwe for 12-16" pipe. Matched pr. 4 wire RTDs, .5" to 2.5" line size, 32 to 250°F</t>
  </si>
  <si>
    <t>F-4300-1139-3232-R2</t>
  </si>
  <si>
    <t>Clamp-on u-sonic flow &amp; energy meter w/ NEMA 4X encl., 24 VAC/DC, (3) AO, (3) DI, (6) DO, RS485 &amp; 100' of cable w/ strain relief. Pr of 30S 37 deg. xdcrs &amp; mntg. hdwe for 18-48" pipe. Matched pr. 4 wire RTDs, .5" to 2.5" line size, 32 to 250°F</t>
  </si>
  <si>
    <t>F-4300-1231-1212-R2</t>
  </si>
  <si>
    <t>Clamp-on u-sonic flow &amp; energy meter w/ NEMA 4X encl., 110-240 VAC, (3) AO, (3) DI, (6) DO, RS485 &amp; 25' of xdcr cable. Pr of 10S 37 deg. xdcrs &amp; mntg. hdwe for 1/2-4" pipe. Matched pr. 4 wire RTDs, .5" to 2.5" line size, 32 to 250°F</t>
  </si>
  <si>
    <t>F-4300-1231-3231-R2</t>
  </si>
  <si>
    <t>Clamp-on u-sonic flow &amp; energy meter w/ NEMA 4X encl., 110-240 VAC, (3) AO, (3) DI, (6) DO, RS485 &amp; 25' of xdcr cable. Pr of 30S 37 deg. xdcrs &amp; mntg. hdwe for 12-16" pipe. Matched pr. 4 wire RTDs, .5" to 2.5" line size, 32 to 250°F</t>
  </si>
  <si>
    <t>F-4300-1231-3232-R2</t>
  </si>
  <si>
    <t>Clamp-on u-sonic flow &amp; energy meter w/ NEMA 4X encl., 110-240 VAC, (3) AO, (3) DI, (6) DO, RS485 &amp; 25' of xdcr cable. Pr of 30S 37 deg. xdcrs &amp; mntg. hdwe for 18-48" pipe. Matched pr. 4 wire RTDs, .5" to 2.5" line size, 32 to 250°F</t>
  </si>
  <si>
    <t>F-4300-1232-1212-R2</t>
  </si>
  <si>
    <t>Clamp-on u-sonic flow &amp; energy meter w/ NEMA 4X encl., 110-240 VAC, (3) AO, (3) DI, (6) DO, RS485 &amp; 50' of xdcr cable. Pr of 10S 37 deg. xdcrs &amp; mntg. hdwe for 1/2-4" pipe. Matched pr. 4 wire RTDs, .5" to 2.5" line size, 32 to 250°F</t>
  </si>
  <si>
    <t>F-4300-1232-3231-R2</t>
  </si>
  <si>
    <t>Clamp-on u-sonic flow &amp; energy meter w/ NEMA 4X encl., 110-240 VAC, (3) AO, (3) DI, (6) DO, RS485 &amp; 50' of xdcr cable. Pr of 30S 37 deg. xdcrs &amp; mntg. hdwe for 12-16" pipe. Matched pr. 4 wire RTDs, .5" to 2.5" line size, 32 to 250°F</t>
  </si>
  <si>
    <t>F-4300-1232-3232-R2</t>
  </si>
  <si>
    <t>Clamp-on u-sonic flow &amp; energy meter w/ NEMA 4X encl., 110-240 VAC, (3) AO, (3) DI, (6) DO, RS485 &amp; 50' of xdcr cable. Pr of 30S 37 deg. xdcrs &amp; mntg. hdwe for 18-48" pipe. Matched pr. 4 wire RTDs, .5" to 2.5" line size, 32 to 250°F</t>
  </si>
  <si>
    <t>F-4300-1233-1212-R2</t>
  </si>
  <si>
    <t>Clamp-on u-sonic flow &amp; energy meter w/ NEMA 4X encl., 110-240 VAC, (3) AO, (3) DI, (6) DO, RS485 &amp; 100' of xdcr cable. Pr of 10S 37 deg. xdcrs &amp; mntg. hdwe for 1/2-4" pipe. Matched pr. 4 wire RTDs, .5" to 2.5" line size, 32 to 250°F</t>
  </si>
  <si>
    <t>F-4300-1233-3231-R2</t>
  </si>
  <si>
    <t>Clamp-on u-sonic flow &amp; energy meter w/ NEMA 4X encl., 110-240 VAC, (3) AO, (3) DI, (6) DO, RS485 &amp; 100' of xdcr cable. Pr of 30S 37 deg. xdcrs &amp; mntg. hdwe for 12-16" pipe. Matched pr. 4 wire RTDs, .5" to 2.5" line size, 32 to 250°F</t>
  </si>
  <si>
    <t>F-4300-1233-3232-R2</t>
  </si>
  <si>
    <t>Clamp-on u-sonic flow &amp; energy meter w/ NEMA 4X encl., 110-240 VAC, (3) AO, (3) DI, (6) DO, RS485 &amp; 100' of xdcr cable. Pr of 30S 37 deg. xdcrs &amp; mntg. hdwe for 18-48" pipe. Matched pr. 4 wire RTDs, .5" to 2.5" line size, 32 to 250°F</t>
  </si>
  <si>
    <t>F-4300-1142-1212-R2</t>
  </si>
  <si>
    <t>Clamp-on u-sonic flow &amp; energy meter w/ NEMA 4X encl., 24 VAC/DC, (3) AO, (3) DI, (6) DO, MOD TCP/IP &amp; 50' of xdcr cable. Pr of 10S 37 deg. xdcrs &amp; mntg. hdwe for 1/2-4" pipe. Matched pr. 4 wire RTDs, .5" to 2.5" line size, 32 to 250°F</t>
  </si>
  <si>
    <t>F-4300-1142-3231-R2</t>
  </si>
  <si>
    <t>Clamp-on u-sonic flow &amp; energy meter w/ NEMA 4X encl., 24 VAC/DC, (3) AO, (3) DI, (6) DO, MOD TCP/IP &amp; 50' of xdcr cable. Pr of 30S 37 deg. xdcrs &amp; mntg. hdwe for 12-16" pipe. Matched pr. 4 wire RTDs, .5" to 2.5" line size, 32 to 250°F</t>
  </si>
  <si>
    <t>F-4300-1142-3232-R2</t>
  </si>
  <si>
    <t>Clamp-on u-sonic flow &amp; energy meter w/ NEMA 4X encl., 24 VAC/DC, (3) AO, (3) DI, (6) DO, MOD TCP/IP &amp; 50' of xdcr cable. Pr of 30S 37 deg. xdcrs &amp; mntg. hdwe for 18-48" pipe. Matched pr. 4 wire RTDs, .5" to 2.5" line size, 32 to 250°F</t>
  </si>
  <si>
    <t>F-4300-1143-1212-R2</t>
  </si>
  <si>
    <t>Clamp-on u-sonic flow &amp; energy meter w/ NEMA 4X encl., 24 VAC/DC, (3) AO, (3) DI, (6) DO, MOD TCP/IP &amp; 100' of xdcr cable. Pr of 10S 37 deg. xdcrs &amp; mntg. hdwe for 1/2-4" pipe. Matched pr. 4 wire RTDs, .5" to 2.5" line size, 32 to 250°F</t>
  </si>
  <si>
    <t>F-4300-1143-3231-R2</t>
  </si>
  <si>
    <t>Clamp-on u-sonic flow &amp; energy meter w/ NEMA 4X encl., 24 VAC/DC, (3) AO, (3) DI, (6) DO, MOD TCP/IP &amp; 100' of xdcr cable. Pr of 30S 37 deg. xdcrs &amp; mntg. hdwe for 12-16" pipe. Matched pr. 4 wire RTDs, .5" to 2.5" line size, 32 to 250°F</t>
  </si>
  <si>
    <t>F-4300-1143-3232-R2</t>
  </si>
  <si>
    <t>Clamp-on u-sonic flow &amp; energy meter w/ NEMA 4X encl., 24 VAC/DC, (3) AO, (3) DI, (6) DO, MOD TCP/IP &amp; 100' of xdcr cable. Pr of 30S 37 deg. xdcrs &amp; mntg. hdwe for 18-48" pipe. Matched pr. 4 wire RTDs, .5" to 2.5" line size, 32 to 250°F</t>
  </si>
  <si>
    <t>F-4300-1144-1212-R2</t>
  </si>
  <si>
    <t>Clamp-on u-sonic flow &amp; energy meter w/ NEMA 4X encl., 24 VAC/DC, (3) AO, (3) DI, (6) DO, MOD TCP/IP &amp; 25' of submble. xdcr cable Pr of 10S 37 deg. xdcrs &amp; mntg. hdwe for 1/2-4" pipe. Matched pr. 4 wire RTDs, .5" to 2.5" line size, 32 to 250°F</t>
  </si>
  <si>
    <t>F-4300-1145-1212-R2</t>
  </si>
  <si>
    <t>Clamp-on u-sonic flow &amp; energy meter w/ NEMA 4X encl., 24 VAC/DC, (3) AO, (3) DI, (6) DO, MOD TCP/IP &amp; 50' of submble. xcdr cable Pr of 10S 37 deg. xdcrs &amp; mntg. hdwe for 1/2-4" pipe. Matched pr. 4 wire RTDs, .5" to 2.5" line size, 32 to 250°F</t>
  </si>
  <si>
    <t>F-4300-1146-1212-R2</t>
  </si>
  <si>
    <t>Clamp-on u-sonic flow &amp; energy meter w/ NEMA 4X encl., 24 VAC/DC, (3) AO, (3) DI, (6) DO, MOD TCP/IP &amp; 100' of submble. xdcr cable Pr of 10S 37 deg. xdcrs &amp; mntg. hdwe for 1/2-4" pipe. Matched pr. 4 wire RTDs, .5" to 2.5" line size, 32 to 250°F</t>
  </si>
  <si>
    <t>F-4300-1147-3231-R2</t>
  </si>
  <si>
    <t>Clamp-on u-sonic flow &amp; energy meter w/ NEMA 4X encl., 24 VAC/DC, (3) AO, (3) DI, (6) DO, MOD TCP/IP &amp; 25' of cable w/ strain relief. Pr of 30S 37 deg. xdcrs &amp; mntg. hdwe for 12-16" pipe. Matched pr. 4 wire RTDs, .5" to 2.5" line size, 32 to 250°F</t>
  </si>
  <si>
    <t>F-4300-1147-3232-R2</t>
  </si>
  <si>
    <t>Clamp-on u-sonic flow &amp; energy meter w/ NEMA 4X encl., 24 VAC/DC, (3) AO, (3) DI, (6) DO, MOD TCP/IP &amp; 25' of cable w/ strain relief. Pr of 30S 37 deg. xdcrs &amp; mntg. hdwe for 18-48" pipe. Matched pr. 4 wire RTDs, .5" to 2.5" line size, 32 to 250°F</t>
  </si>
  <si>
    <t>F-4300-1148-3231-R2</t>
  </si>
  <si>
    <t>Clamp-on u-sonic flow &amp; energy meter w/ NEMA 4X encl., 24 VAC/DC, (3) AO, (3) DI, (6) DO, MOD TCP/IP &amp; 50' of cable w/ strain relief. Pr of 30S 37 deg. xdcrs &amp; mntg. hdwe for 12-16" pipe. Matched pr. 4 wire RTDs, .5" to 2.5" line size, 32 to 250°F</t>
  </si>
  <si>
    <t>F-4300-1148-3232-R2</t>
  </si>
  <si>
    <t>Clamp-on u-sonic flow &amp; energy meter w/ NEMA 4X encl., 24 VAC/DC, (3) AO, (3) DI, (6) DO, MOD TCP/IP &amp; 50' of cable w/ strain relief. Pr of 30S 37 deg. xdcrs &amp; mntg. hdwe for 18-48" pipe. Matched pr. 4 wire RTDs, .5" to 2.5" line size, 32 to 250°F</t>
  </si>
  <si>
    <t>F-4300-1149-3231-R2</t>
  </si>
  <si>
    <t>Clamp-on u-sonic flow &amp; energy meter w/ NEMA 4X encl., 24 VAC/DC, (3) AO, (3) DI, (6) DO, MOD TCP/IP &amp; 100' of cable w/ strain relief. Pr of 30S 37 deg. xdcrs &amp; mntg. hdwe for 12-16" pipe. Matched pr. 4 wire RTDs, .5" to 2.5" line size, 32 to 250°F</t>
  </si>
  <si>
    <t>F-4300-1149-3232-R2</t>
  </si>
  <si>
    <t>Clamp-on u-sonic flow &amp; energy meter w/ NEMA 4X encl., 24 VAC/DC, (3) AO, (3) DI, (6) DO, MOD TCP/IP &amp; 100' of cable w/ strain relief. Pr of 30S 37 deg. xdcrs &amp; mntg. hdwe for 18-48" pipe. Matched pr. 4 wire RTDs, .5" to 2.5" line size, 32 to 250°F</t>
  </si>
  <si>
    <t>F-4300-1241-1212-R2</t>
  </si>
  <si>
    <t>Clamp-on u-sonic flow &amp; energy meter w/ NEMA 4X encl., 110-240 VAC, (3) AO, (3) DI, (6) DO, MOD TCP/IP &amp; 25' of xdcr cable. Pr of 10S 37 deg. xdcrs &amp; mntg. hdwe for 1/2-4" pipe. Matched pr. 4 wire RTDs, .5" to 2.5" line size, 32 to 250°F</t>
  </si>
  <si>
    <t>F-4300-1241-3231-R2</t>
  </si>
  <si>
    <t>Clamp-on u-sonic flow &amp; energy meter w/ NEMA 4X encl., 110-240 VAC, (3) AO, (3) DI, (6) DO, MOD TCP/IP &amp; 25' of xdcr cable. Pr of 30S 37 deg. xdcrs &amp; mntg. hdwe for 12-16" pipe. Matched pr. 4 wire RTDs, .5" to 2.5" line size, 32 to 250°F</t>
  </si>
  <si>
    <t>F-4300-1241-3232-R2</t>
  </si>
  <si>
    <t>Clamp-on u-sonic flow &amp; energy meter w/ NEMA 4X encl., 110-240 VAC, (3) AO, (3) DI, (6) DO, MOD TCP/IP &amp; 25' of xdcr cable. Pr of 30S 37 deg. xdcrs &amp; mntg. hdwe for 18-48" pipe. Matched pr. 4 wire RTDs, .5" to 2.5" line size, 32 to 250°F</t>
  </si>
  <si>
    <t>F-4300-1242-1212-R2</t>
  </si>
  <si>
    <t>Clamp-on u-sonic flow &amp; energy meter w/ NEMA 4X encl., 110-240 VAC, (3) AO, (3) DI, (6) DO, MOD TCP/IP &amp; 50' of xdcr cable. Pr of 10S 37 deg. xdcrs &amp; mntg. hdwe for 1/2-4" pipe. Matched pr. 4 wire RTDs, .5" to 2.5" line size, 32 to 250°F</t>
  </si>
  <si>
    <t>F-4300-1242-3231-R2</t>
  </si>
  <si>
    <t>Clamp-on u-sonic flow &amp; energy meter w/ NEMA 4X encl., 110-240 VAC, (3) AO, (3) DI, (6) DO, MOD TCP/IP &amp; 50' of xdcr cable. Pr of 30S 37 deg. xdcrs &amp; mntg. hdwe for 12-16" pipe. Matched pr. 4 wire RTDs, .5" to 2.5" line size, 32 to 250°F</t>
  </si>
  <si>
    <t>F-4300-1242-3232-R2</t>
  </si>
  <si>
    <t>Clamp-on u-sonic flow &amp; energy meter w/ NEMA 4X encl., 110-240 VAC, (3) AO, (3) DI, (6) DO, MOD TCP/IP &amp; 50' of xdcr cable. Pr of 30S 37 deg. xdcrs &amp; mntg. hdwe for 18-48" pipe. Matched pr. 4 wire RTDs, .5" to 2.5" line size, 32 to 250°F</t>
  </si>
  <si>
    <t>F-4300-1243-1212-R2</t>
  </si>
  <si>
    <t>Clamp-on u-sonic flow &amp; energy meter w/ NEMA 4X encl., 110-240 VAC, (3) AO, (3) DI, (6) DO, MOD TCP/IP &amp; 100' of xdcr cable. Pr of 10S 37 deg. xdcrs &amp; mntg. hdwe for 1/2-4" pipe. Matched pr. 4 wire RTDs, .5" to 2.5" line size, 32 to 250°F</t>
  </si>
  <si>
    <t>F-4300-1243-3231-R2</t>
  </si>
  <si>
    <t>Clamp-on u-sonic flow &amp; energy meter w/ NEMA 4X encl., 110-240 VAC, (3) AO, (3) DI, (6) DO, MOD TCP/IP &amp; 100' of xdcr cable. Pr of 30S 37 deg. xdcrs &amp; mntg. hdwe for 12-16" pipe. Matched pr. 4 wire RTDs, .5" to 2.5" line size, 32 to 250°F</t>
  </si>
  <si>
    <t>F-4300-1243-3232-R2</t>
  </si>
  <si>
    <t>Clamp-on u-sonic flow &amp; energy meter w/ NEMA 4X encl., 110-240 VAC, (3) AO, (3) DI, (6) DO, MOD TCP/IP &amp; 100' of xdcr cable. Pr of 30S 37 deg. xdcrs &amp; mntg. hdwe for 18-48" pipe. Matched pr. 4 wire RTDs, .5" to 2.5" line size, 32 to 250°F</t>
  </si>
  <si>
    <t>F-4300-1244-1212-R2</t>
  </si>
  <si>
    <t>Clamp-on u-sonic flow &amp; energy meter w/ NEMA 4X encl., 110-240 VAC, (3) AO, (3) DI, (6) DO, MOD TCP/IP &amp; 25' of submble. xdcr cable Pr of 10S 37 deg. xdcrs &amp; mntg. hdwe for 1/2-4" pipe. Matched pr. 4 wire RTDs, .5" to 2.5" line size, 32 to 250°F</t>
  </si>
  <si>
    <t>F-4300-1245-1212-R2</t>
  </si>
  <si>
    <t>Clamp-on u-sonic flow &amp; energy meter w/ NEMA 4X encl., 110-240 VAC, (3) AO, (3) DI, (6) DO, MOD TCP/IP &amp; 50' of submble. xcdr cable Pr of 10S 37 deg. xdcrs &amp; mntg. hdwe for 1/2-4" pipe. Matched pr. 4 wire RTDs, .5" to 2.5" line size, 32 to 250°F</t>
  </si>
  <si>
    <t>F-4300-1246-1212-R2</t>
  </si>
  <si>
    <t>Clamp-on u-sonic flow &amp; energy meter w/ NEMA 4X encl., 110-240 VAC, (3) AO, (3) DI, (6) DO, MOD TCP/IP &amp; 100' of submble. xdcr cable Pr of 10S 37 deg. xdcrs &amp; mntg. hdwe for 1/2-4" pipe. Matched pr. 4 wire RTDs, .5" to 2.5" line size, 32 to 250°F</t>
  </si>
  <si>
    <t>F-4300-1247-3231-R2</t>
  </si>
  <si>
    <t>Clamp-on u-sonic flow &amp; energy meter w/ NEMA 4X encl., 110-240 VAC, (3) AO, (3) DI, (6) DO, MOD TCP/IP &amp; 25' of cable w/ strain relief. Pr of 30S 37 deg. xdcrs &amp; mntg. hdwe for 12-16" pipe. Matched pr. 4 wire RTDs, .5" to 2.5" line size, 32 to 250°F</t>
  </si>
  <si>
    <t>F-4300-1247-3232-R2</t>
  </si>
  <si>
    <t>Clamp-on u-sonic flow &amp; energy meter w/ NEMA 4X encl., 110-240 VAC, (3) AO, (3) DI, (6) DO, MOD TCP/IP &amp; 25' of cable w/ strain relief. Pr of 30S 37 deg. xdcrs &amp; mntg. hdwe for 18-48" pipe. Matched pr. 4 wire RTDs, .5" to 2.5" line size, 32 to 250°F</t>
  </si>
  <si>
    <t>F-4300-1248-3231-R2</t>
  </si>
  <si>
    <t>Clamp-on u-sonic flow &amp; energy meter w/ NEMA 4X encl., 110-240 VAC, (3) AO, (3) DI, (6) DO, MOD TCP/IP &amp; 50' of cable w/ strain relief. Pr of 30S 37 deg. xdcrs &amp; mntg. hdwe for 12-16" pipe. Matched pr. 4 wire RTDs, .5" to 2.5" line size, 32 to 250°F</t>
  </si>
  <si>
    <t>F-4300-1248-3232-R2</t>
  </si>
  <si>
    <t>Clamp-on u-sonic flow &amp; energy meter w/ NEMA 4X encl., 110-240 VAC, (3) AO, (3) DI, (6) DO, MOD TCP/IP &amp; 50' of cable w/ strain relief. Pr of 30S 37 deg. xdcrs &amp; mntg. hdwe for 18-48" pipe. Matched pr. 4 wire RTDs, .5" to 2.5" line size, 32 to 250°F</t>
  </si>
  <si>
    <t>F-4300-1249-3231-R2</t>
  </si>
  <si>
    <t>Clamp-on u-sonic flow &amp; energy meter w/ NEMA 4X encl., 110-240 VAC, (3) AO, (3) DI, (6) DO, MOD TCP/IP &amp; 100' of cable w/ strain relief. Pr of 30S 37 deg. xdcrs &amp; mntg. hdwe for 12-16" pipe. Matched pr. 4 wire RTDs, .5" to 2.5" line size, 32 to 250°F</t>
  </si>
  <si>
    <t>F-4300-1249-3232-R2</t>
  </si>
  <si>
    <t>Clamp-on u-sonic flow &amp; energy meter w/ NEMA 4X encl., 110-240 VAC, (3) AO, (3) DI, (6) DO, MOD TCP/IP &amp; 100' of cable w/ strain relief. Pr of 30S 37 deg. xdcrs &amp; mntg. hdwe for 18-48" pipe. Matched pr. 4 wire RTDs, .5" to 2.5" line size, 32 to 250°F</t>
  </si>
  <si>
    <t>F-4300-1131-1212-R3</t>
  </si>
  <si>
    <t>Clamp-on u-sonic flow &amp; energy meter w/ NEMA 4X encl., 24 VAC/DC, (3) AO, (3) DI, (6) DO, RS485 &amp; 25' of xdcr cable. Pr of 10S 37 deg. xdcrs &amp; mntg. hdwe for 1/2-4" pipe. Matched pr. 4 wire RTDs, 3" and larger line size, 32 to 250°F</t>
  </si>
  <si>
    <t>F-4300-1131-3231-R3</t>
  </si>
  <si>
    <t>Clamp-on u-sonic flow &amp; energy meter w/ NEMA 4X encl., 24 VAC/DC, (3) AO, (3) DI, (6) DO, RS485 &amp; 25' of xdcr cable. Pr of 30S 37 deg. xdcrs &amp; mntg. hdwe for 12-16" pipe. Matched pr. 4 wire RTDs, 3" and larger line size, 32 to 250°F</t>
  </si>
  <si>
    <t>F-4300-1131-3232-R3</t>
  </si>
  <si>
    <t>Clamp-on u-sonic flow &amp; energy meter w/ NEMA 4X encl., 24 VAC/DC, (3) AO, (3) DI, (6) DO, RS485 &amp; 25' of xdcr cable. Pr of 30S 37 deg. xdcrs &amp; mntg. hdwe for 18-48" pipe. Matched pr. 4 wire RTDs, 3" and larger line size, 32 to 250°F</t>
  </si>
  <si>
    <t>F-4300-1132-1212-R3</t>
  </si>
  <si>
    <t>Clamp-on u-sonic flow &amp; energy meter w/ NEMA 4X encl., 24 VAC/DC, (3) AO, (3) DI, (6) DO, RS485 &amp; 50' of xdcr cable. Pr of 10S 37 deg. xdcrs &amp; mntg. hdwe for 1/2-4" pipe. Matched pr. 4 wire RTDs, 3" and larger line size, 32 to 250°F</t>
  </si>
  <si>
    <t>F-4300-1132-3231-R3</t>
  </si>
  <si>
    <t>Clamp-on u-sonic flow &amp; energy meter w/ NEMA 4X encl., 24 VAC/DC, (3) AO, (3) DI, (6) DO, RS485 &amp; 50' of xdcr cable. Pr of 30S 37 deg. xdcrs &amp; mntg. hdwe for 12-16" pipe. Matched pr. 4 wire RTDs, 3" and larger line size, 32 to 250°F</t>
  </si>
  <si>
    <t>F-4300-1132-3232-R3</t>
  </si>
  <si>
    <t>Clamp-on u-sonic flow &amp; energy meter w/ NEMA 4X encl., 24 VAC/DC, (3) AO, (3) DI, (6) DO, RS485 &amp; 50' of xdcr cable. Pr of 30S 37 deg. xdcrs &amp; mntg. hdwe for 18-48" pipe. Matched pr. 4 wire RTDs, 3" and larger line size, 32 to 250°F</t>
  </si>
  <si>
    <t>F-4300-1133-1212-R3</t>
  </si>
  <si>
    <t>Clamp-on u-sonic flow &amp; energy meter w/ NEMA 4X encl., 24 VAC/DC, (3) AO, (3) DI, (6) DO, RS485 &amp; 100' of xdcr cable. Pr of 10S 37 deg. xdcrs &amp; mntg. hdwe for 1/2-4" pipe. Matched pr. 4 wire RTDs, 3" and larger line size, 32 to 250°F</t>
  </si>
  <si>
    <t>F-4300-1133-3231-R3</t>
  </si>
  <si>
    <t>Clamp-on u-sonic flow &amp; energy meter w/ NEMA 4X encl., 24 VAC/DC, (3) AO, (3) DI, (6) DO, RS485 &amp; 100' of xdcr cable. Pr of 30S 37 deg. xdcrs &amp; mntg. hdwe for 12-16" pipe. Matched pr. 4 wire RTDs, 3" and larger line size, 32 to 250°F</t>
  </si>
  <si>
    <t>F-4300-1133-3232-R3</t>
  </si>
  <si>
    <t>Clamp-on u-sonic flow &amp; energy meter w/ NEMA 4X encl., 24 VAC/DC, (3) AO, (3) DI, (6) DO, RS485 &amp; 100' of xdcr cable. Pr of 30S 37 deg. xdcrs &amp; mntg. hdwe for 18-48" pipe. Matched pr. 4 wire RTDs, 3" and larger line size, 32 to 250°F</t>
  </si>
  <si>
    <t>F-4300-1134-1212-R3</t>
  </si>
  <si>
    <t>Clamp-on u-sonic flow &amp; energy meter w/ NEMA 4X encl., 24 VAC/DC, (3) AO, (3) DI, (6) DO, RS485 &amp; 25' of submble. xdcr cable Pr of 10S 37 deg. xdcrs &amp; mntg. hdwe for 1/2-4" pipe. Matched pr. 4 wire RTDs, 3" and larger line size, 32 to 250°F</t>
  </si>
  <si>
    <t>F-4300-1135-1212-R3</t>
  </si>
  <si>
    <t>Clamp-on u-sonic flow &amp; energy meter w/ NEMA 4X encl., 24 VAC/DC, (3) AO, (3) DI, (6) DO, RS485 &amp; 50' of submble. xcdr cable Pr of 10S 37 deg. xdcrs &amp; mntg. hdwe for 1/2-4" pipe. Matched pr. 4 wire RTDs, 3" and larger line size, 32 to 250°F</t>
  </si>
  <si>
    <t>F-4300-1136-1212-R3</t>
  </si>
  <si>
    <t>Clamp-on u-sonic flow &amp; energy meter w/ NEMA 4X encl., 24 VAC/DC, (3) AO, (3) DI, (6) DO, RS485 &amp; 100' of submble. xdcr cable Pr of 10S 37 deg. xdcrs &amp; mntg. hdwe for 1/2-4" pipe. Matched pr. 4 wire RTDs, 3" and larger line size, 32 to 250°F</t>
  </si>
  <si>
    <t>F-4300-1137-3231-R3</t>
  </si>
  <si>
    <t>Clamp-on u-sonic flow &amp; energy meter w/ NEMA 4X encl., 24 VAC/DC, (3) AO, (3) DI, (6) DO, RS485 &amp; 25' of cable w/ strain relief. Pr of 30S 37 deg. xdcrs &amp; mntg. hdwe for 12-16" pipe. Matched pr. 4 wire RTDs, 3" and larger line size, 32 to 250°F</t>
  </si>
  <si>
    <t>F-4300-1137-3232-R3</t>
  </si>
  <si>
    <t>Clamp-on u-sonic flow &amp; energy meter w/ NEMA 4X encl., 24 VAC/DC, (3) AO, (3) DI, (6) DO, RS485 &amp; 25' of cable w/ strain relief. Pr of 30S 37 deg. xdcrs &amp; mntg. hdwe for 18-48" pipe. Matched pr. 4 wire RTDs, 3" and larger line size, 32 to 250°F</t>
  </si>
  <si>
    <t>F-4300-1138-3231-R3</t>
  </si>
  <si>
    <t>Clamp-on u-sonic flow &amp; energy meter w/ NEMA 4X encl., 24 VAC/DC, (3) AO, (3) DI, (6) DO, RS485 &amp; 50' of cable w/ strain relief. Pr of 30S 37 deg. xdcrs &amp; mntg. hdwe for 12-16" pipe. Matched pr. 4 wire RTDs, 3" and larger line size, 32 to 250°F</t>
  </si>
  <si>
    <t>F-4300-1138-3232-R3</t>
  </si>
  <si>
    <t>Clamp-on u-sonic flow &amp; energy meter w/ NEMA 4X encl., 24 VAC/DC, (3) AO, (3) DI, (6) DO, RS485 &amp; 50' of cable w/ strain relief. Pr of 30S 37 deg. xdcrs &amp; mntg. hdwe for 18-48" pipe. Matched pr. 4 wire RTDs, 3" and larger line size, 32 to 250°F</t>
  </si>
  <si>
    <t>F-4300-1139-3231-R3</t>
  </si>
  <si>
    <t>Clamp-on u-sonic flow &amp; energy meter w/ NEMA 4X encl., 24 VAC/DC, (3) AO, (3) DI, (6) DO, RS485 &amp; 100' of cable w/ strain relief. Pr of 30S 37 deg. xdcrs &amp; mntg. hdwe for 12-16" pipe. Matched pr. 4 wire RTDs, 3" and larger line size, 32 to 250°F</t>
  </si>
  <si>
    <t>F-4300-1139-3232-R3</t>
  </si>
  <si>
    <t>Clamp-on u-sonic flow &amp; energy meter w/ NEMA 4X encl., 24 VAC/DC, (3) AO, (3) DI, (6) DO, RS485 &amp; 100' of cable w/ strain relief. Pr of 30S 37 deg. xdcrs &amp; mntg. hdwe for 18-48" pipe. Matched pr. 4 wire RTDs, 3" and larger line size, 32 to 250°F</t>
  </si>
  <si>
    <t>F-4300-1231-1212-R3</t>
  </si>
  <si>
    <t>Clamp-on u-sonic flow &amp; energy meter w/ NEMA 4X encl., 110-240 VAC, (3) AO, (3) DI, (6) DO, RS485 &amp; 25' of xdcr cable. Pr of 10S 37 deg. xdcrs &amp; mntg. hdwe for 1/2-4" pipe. Matched pr. 4 wire RTDs, 3" and larger line size, 32 to 250°F</t>
  </si>
  <si>
    <t>F-4300-1231-3231-R3</t>
  </si>
  <si>
    <t>Clamp-on u-sonic flow &amp; energy meter w/ NEMA 4X encl., 110-240 VAC, (3) AO, (3) DI, (6) DO, RS485 &amp; 25' of xdcr cable. Pr of 30S 37 deg. xdcrs &amp; mntg. hdwe for 12-16" pipe. Matched pr. 4 wire RTDs, 3" and larger line size, 32 to 250°F</t>
  </si>
  <si>
    <t>F-4300-1231-3232-R3</t>
  </si>
  <si>
    <t>Clamp-on u-sonic flow &amp; energy meter w/ NEMA 4X encl., 110-240 VAC, (3) AO, (3) DI, (6) DO, RS485 &amp; 25' of xdcr cable. Pr of 30S 37 deg. xdcrs &amp; mntg. hdwe for 18-48" pipe. Matched pr. 4 wire RTDs, 3" and larger line size, 32 to 250°F</t>
  </si>
  <si>
    <t>F-4300-1232-1212-R3</t>
  </si>
  <si>
    <t>Clamp-on u-sonic flow &amp; energy meter w/ NEMA 4X encl., 110-240 VAC, (3) AO, (3) DI, (6) DO, RS485 &amp; 50' of xdcr cable. Pr of 10S 37 deg. xdcrs &amp; mntg. hdwe for 1/2-4" pipe. Matched pr. 4 wire RTDs, 3" and larger line size, 32 to 250°F</t>
  </si>
  <si>
    <t>F-4300-1232-3231-R3</t>
  </si>
  <si>
    <t>Clamp-on u-sonic flow &amp; energy meter w/ NEMA 4X encl., 110-240 VAC, (3) AO, (3) DI, (6) DO, RS485 &amp; 50' of xdcr cable. Pr of 30S 37 deg. xdcrs &amp; mntg. hdwe for 12-16" pipe. Matched pr. 4 wire RTDs, 3" and larger line size, 32 to 250°F</t>
  </si>
  <si>
    <t>F-4300-1232-3232-R3</t>
  </si>
  <si>
    <t>Clamp-on u-sonic flow &amp; energy meter w/ NEMA 4X encl., 110-240 VAC, (3) AO, (3) DI, (6) DO, RS485 &amp; 50' of xdcr cable. Pr of 30S 37 deg. xdcrs &amp; mntg. hdwe for 18-48" pipe. Matched pr. 4 wire RTDs, 3" and larger line size, 32 to 250°F</t>
  </si>
  <si>
    <t>F-4300-1233-1212-R3</t>
  </si>
  <si>
    <t>Clamp-on u-sonic flow &amp; energy meter w/ NEMA 4X encl., 110-240 VAC, (3) AO, (3) DI, (6) DO, RS485 &amp; 100' of xdcr cable. Pr of 10S 37 deg. xdcrs &amp; mntg. hdwe for 1/2-4" pipe. Matched pr. 4 wire RTDs, 3" and larger line size, 32 to 250°F</t>
  </si>
  <si>
    <t>F-4300-1233-3231-R3</t>
  </si>
  <si>
    <t>Clamp-on u-sonic flow &amp; energy meter w/ NEMA 4X encl., 110-240 VAC, (3) AO, (3) DI, (6) DO, RS485 &amp; 100' of xdcr cable. Pr of 30S 37 deg. xdcrs &amp; mntg. hdwe for 12-16" pipe. Matched pr. 4 wire RTDs, 3" and larger line size, 32 to 250°F</t>
  </si>
  <si>
    <t>F-4300-1233-3232-R3</t>
  </si>
  <si>
    <t>Clamp-on u-sonic flow &amp; energy meter w/ NEMA 4X encl., 110-240 VAC, (3) AO, (3) DI, (6) DO, RS485 &amp; 100' of xdcr cable. Pr of 30S 37 deg. xdcrs &amp; mntg. hdwe for 18-48" pipe. Matched pr. 4 wire RTDs, 3" and larger line size, 32 to 250°F</t>
  </si>
  <si>
    <t>F-4300-1142-1212-R3</t>
  </si>
  <si>
    <t>Clamp-on u-sonic flow &amp; energy meter w/ NEMA 4X encl., 24 VAC/DC, (3) AO, (3) DI, (6) DO, MOD TCP/IP &amp; 50' of xdcr cable. Pr of 10S 37 deg. xdcrs &amp; mntg. hdwe for 1/2-4" pipe. Matched pr. 4 wire RTDs, 3" and larger line size, 32 to 250°F</t>
  </si>
  <si>
    <t>F-4300-1142-3231-R3</t>
  </si>
  <si>
    <t>Clamp-on u-sonic flow &amp; energy meter w/ NEMA 4X encl., 24 VAC/DC, (3) AO, (3) DI, (6) DO, MOD TCP/IP &amp; 50' of xdcr cable. Pr of 30S 37 deg. xdcrs &amp; mntg. hdwe for 12-16" pipe. Matched pr. 4 wire RTDs, 3" and larger line size, 32 to 250°F</t>
  </si>
  <si>
    <t>F-4300-1142-3232-R3</t>
  </si>
  <si>
    <t>Clamp-on u-sonic flow &amp; energy meter w/ NEMA 4X encl., 24 VAC/DC, (3) AO, (3) DI, (6) DO, MOD TCP/IP &amp; 50' of xdcr cable. Pr of 30S 37 deg. xdcrs &amp; mntg. hdwe for 18-48" pipe. Matched pr. 4 wire RTDs, 3" and larger line size, 32 to 250°F</t>
  </si>
  <si>
    <t>F-4300-1143-1212-R3</t>
  </si>
  <si>
    <t>Clamp-on u-sonic flow &amp; energy meter w/ NEMA 4X encl., 24 VAC/DC, (3) AO, (3) DI, (6) DO, MOD TCP/IP &amp; 100' of xdcr cable. Pr of 10S 37 deg. xdcrs &amp; mntg. hdwe for 1/2-4" pipe. Matched pr. 4 wire RTDs, 3" and larger line size, 32 to 250°F</t>
  </si>
  <si>
    <t>F-4300-1143-3231-R3</t>
  </si>
  <si>
    <t>Clamp-on u-sonic flow &amp; energy meter w/ NEMA 4X encl., 24 VAC/DC, (3) AO, (3) DI, (6) DO, MOD TCP/IP &amp; 100' of xdcr cable. Pr of 30S 37 deg. xdcrs &amp; mntg. hdwe for 12-16" pipe. Matched pr. 4 wire RTDs, 3" and larger line size, 32 to 250°F</t>
  </si>
  <si>
    <t>F-4300-1143-3232-R3</t>
  </si>
  <si>
    <t>Clamp-on u-sonic flow &amp; energy meter w/ NEMA 4X encl., 24 VAC/DC, (3) AO, (3) DI, (6) DO, MOD TCP/IP &amp; 100' of xdcr cable. Pr of 30S 37 deg. xdcrs &amp; mntg. hdwe for 18-48" pipe. Matched pr. 4 wire RTDs, 3" and larger line size, 32 to 250°F</t>
  </si>
  <si>
    <t>F-4300-1144-1212-R3</t>
  </si>
  <si>
    <t>Clamp-on u-sonic flow &amp; energy meter w/ NEMA 4X encl., 24 VAC/DC, (3) AO, (3) DI, (6) DO, MOD TCP/IP &amp; 25' of submble. xdcr cable Pr of 10S 37 deg. xdcrs &amp; mntg. hdwe for 1/2-4" pipe. Matched pr. 4 wire RTDs, 3" and larger line size, 32 to 250°F</t>
  </si>
  <si>
    <t>F-4300-1145-1212-R3</t>
  </si>
  <si>
    <t>Clamp-on u-sonic flow &amp; energy meter w/ NEMA 4X encl., 24 VAC/DC, (3) AO, (3) DI, (6) DO, MOD TCP/IP &amp; 50' of submble. xcdr cable Pr of 10S 37 deg. xdcrs &amp; mntg. hdwe for 1/2-4" pipe. Matched pr. 4 wire RTDs, 3" and larger line size, 32 to 250°F</t>
  </si>
  <si>
    <t>F-4300-1146-1212-R3</t>
  </si>
  <si>
    <t>Clamp-on u-sonic flow &amp; energy meter w/ NEMA 4X encl., 24 VAC/DC, (3) AO, (3) DI, (6) DO, MOD TCP/IP &amp; 100' of submble. xdcr cable Pr of 10S 37 deg. xdcrs &amp; mntg. hdwe for 1/2-4" pipe. Matched pr. 4 wire RTDs, 3" and larger line size, 32 to 250°F</t>
  </si>
  <si>
    <t>F-4300-1147-3231-R3</t>
  </si>
  <si>
    <t>Clamp-on u-sonic flow &amp; energy meter w/ NEMA 4X encl., 24 VAC/DC, (3) AO, (3) DI, (6) DO, MOD TCP/IP &amp; 25' of cable w/ strain relief. Pr of 30S 37 deg. xdcrs &amp; mntg. hdwe for 12-16" pipe. Matched pr. 4 wire RTDs, 3" and larger line size, 32 to 250°F</t>
  </si>
  <si>
    <t>F-4300-1147-3232-R3</t>
  </si>
  <si>
    <t>Clamp-on u-sonic flow &amp; energy meter w/ NEMA 4X encl., 24 VAC/DC, (3) AO, (3) DI, (6) DO, MOD TCP/IP &amp; 25' of cable w/ strain relief. Pr of 30S 37 deg. xdcrs &amp; mntg. hdwe for 18-48" pipe. Matched pr. 4 wire RTDs, 3" and larger line size, 32 to 250°F</t>
  </si>
  <si>
    <t>F-4300-1148-3231-R3</t>
  </si>
  <si>
    <t>Clamp-on u-sonic flow &amp; energy meter w/ NEMA 4X encl., 24 VAC/DC, (3) AO, (3) DI, (6) DO, MOD TCP/IP &amp; 50' of cable w/ strain relief. Pr of 30S 37 deg. xdcrs &amp; mntg. hdwe for 12-16" pipe. Matched pr. 4 wire RTDs, 3" and larger line size, 32 to 250°F</t>
  </si>
  <si>
    <t>F-4300-1148-3232-R3</t>
  </si>
  <si>
    <t>Clamp-on u-sonic flow &amp; energy meter w/ NEMA 4X encl., 24 VAC/DC, (3) AO, (3) DI, (6) DO, MOD TCP/IP &amp; 50' of cable w/ strain relief. Pr of 30S 37 deg. xdcrs &amp; mntg. hdwe for 18-48" pipe. Matched pr. 4 wire RTDs, 3" and larger line size, 32 to 250°F</t>
  </si>
  <si>
    <t>F-4300-1149-3231-R3</t>
  </si>
  <si>
    <t>Clamp-on u-sonic flow &amp; energy meter w/ NEMA 4X encl., 24 VAC/DC, (3) AO, (3) DI, (6) DO, MOD TCP/IP &amp; 100' of cable w/ strain relief. Pr of 30S 37 deg. xdcrs &amp; mntg. hdwe for 12-16" pipe. Matched pr. 4 wire RTDs, 3" and larger line size, 32 to 250°F</t>
  </si>
  <si>
    <t>F-4300-1149-3232-R3</t>
  </si>
  <si>
    <t>Clamp-on u-sonic flow &amp; energy meter w/ NEMA 4X encl., 24 VAC/DC, (3) AO, (3) DI, (6) DO, MOD TCP/IP &amp; 100' of cable w/ strain relief. Pr of 30S 37 deg. xdcrs &amp; mntg. hdwe for 18-48" pipe. Matched pr. 4 wire RTDs, 3" and larger line size, 32 to 250°F</t>
  </si>
  <si>
    <t>F-4300-1241-1212-R3</t>
  </si>
  <si>
    <t>Clamp-on u-sonic flow &amp; energy meter w/ NEMA 4X encl., 110-240 VAC, (3) AO, (3) DI, (6) DO, MOD TCP/IP &amp; 25' of xdcr cable. Pr of 10S 37 deg. xdcrs &amp; mntg. hdwe for 1/2-4" pipe. Matched pr. 4 wire RTDs, 3" and larger line size, 32 to 250°F</t>
  </si>
  <si>
    <t>F-4300-1241-3231-R3</t>
  </si>
  <si>
    <t>Clamp-on u-sonic flow &amp; energy meter w/ NEMA 4X encl., 110-240 VAC, (3) AO, (3) DI, (6) DO, MOD TCP/IP &amp; 25' of xdcr cable. Pr of 30S 37 deg. xdcrs &amp; mntg. hdwe for 12-16" pipe. Matched pr. 4 wire RTDs, 3" and larger line size, 32 to 250°F</t>
  </si>
  <si>
    <t>F-4300-1241-3232-R3</t>
  </si>
  <si>
    <t>Clamp-on u-sonic flow &amp; energy meter w/ NEMA 4X encl., 110-240 VAC, (3) AO, (3) DI, (6) DO, MOD TCP/IP &amp; 25' of xdcr cable. Pr of 30S 37 deg. xdcrs &amp; mntg. hdwe for 18-48" pipe. Matched pr. 4 wire RTDs, 3" and larger line size, 32 to 250°F</t>
  </si>
  <si>
    <t>F-4300-1242-1212-R3</t>
  </si>
  <si>
    <t>Clamp-on u-sonic flow &amp; energy meter w/ NEMA 4X encl., 110-240 VAC, (3) AO, (3) DI, (6) DO, MOD TCP/IP &amp; 50' of xdcr cable. Pr of 10S 37 deg. xdcrs &amp; mntg. hdwe for 1/2-4" pipe. Matched pr. 4 wire RTDs, 3" and larger line size, 32 to 250°F</t>
  </si>
  <si>
    <t>F-4300-1242-3231-R3</t>
  </si>
  <si>
    <t>Clamp-on u-sonic flow &amp; energy meter w/ NEMA 4X encl., 110-240 VAC, (3) AO, (3) DI, (6) DO, MOD TCP/IP &amp; 50' of xdcr cable. Pr of 30S 37 deg. xdcrs &amp; mntg. hdwe for 12-16" pipe. Matched pr. 4 wire RTDs, 3" and larger line size, 32 to 250°F</t>
  </si>
  <si>
    <t>F-4300-1242-3232-R3</t>
  </si>
  <si>
    <t>Clamp-on u-sonic flow &amp; energy meter w/ NEMA 4X encl., 110-240 VAC, (3) AO, (3) DI, (6) DO, MOD TCP/IP &amp; 50' of xdcr cable. Pr of 30S 37 deg. xdcrs &amp; mntg. hdwe for 18-48" pipe. Matched pr. 4 wire RTDs, 3" and larger line size, 32 to 250°F</t>
  </si>
  <si>
    <t>F-4300-1243-1212-R3</t>
  </si>
  <si>
    <t>Clamp-on u-sonic flow &amp; energy meter w/ NEMA 4X encl., 110-240 VAC, (3) AO, (3) DI, (6) DO, MOD TCP/IP &amp; 100' of xdcr cable. Pr of 10S 37 deg. xdcrs &amp; mntg. hdwe for 1/2-4" pipe. Matched pr. 4 wire RTDs, 3" and larger line size, 32 to 250°F</t>
  </si>
  <si>
    <t>F-4300-1243-3231-R3</t>
  </si>
  <si>
    <t>Clamp-on u-sonic flow &amp; energy meter w/ NEMA 4X encl., 110-240 VAC, (3) AO, (3) DI, (6) DO, MOD TCP/IP &amp; 100' of xdcr cable. Pr of 30S 37 deg. xdcrs &amp; mntg. hdwe for 12-16" pipe. Matched pr. 4 wire RTDs, 3" and larger line size, 32 to 250°F</t>
  </si>
  <si>
    <t>F-4300-1243-3232-R3</t>
  </si>
  <si>
    <t>Clamp-on u-sonic flow &amp; energy meter w/ NEMA 4X encl., 110-240 VAC, (3) AO, (3) DI, (6) DO, MOD TCP/IP &amp; 100' of xdcr cable. Pr of 30S 37 deg. xdcrs &amp; mntg. hdwe for 18-48" pipe. Matched pr. 4 wire RTDs, 3" and larger line size, 32 to 250°F</t>
  </si>
  <si>
    <t>F-4300-1244-1212-R3</t>
  </si>
  <si>
    <t>Clamp-on u-sonic flow &amp; energy meter w/ NEMA 4X encl., 110-240 VAC, (3) AO, (3) DI, (6) DO, MOD TCP/IP &amp; 25' of submble. xdcr cable Pr of 10S 37 deg. xdcrs &amp; mntg. hdwe for 1/2-4" pipe. Matched pr. 4 wire RTDs, 3" and larger line size, 32 to 250°F</t>
  </si>
  <si>
    <t>F-4300-1245-1212-R3</t>
  </si>
  <si>
    <t>Clamp-on u-sonic flow &amp; energy meter w/ NEMA 4X encl., 110-240 VAC, (3) AO, (3) DI, (6) DO, MOD TCP/IP &amp; 50' of submble. xcdr cable Pr of 10S 37 deg. xdcrs &amp; mntg. hdwe for 1/2-4" pipe. Matched pr. 4 wire RTDs, 3" and larger line size, 32 to 250°F</t>
  </si>
  <si>
    <t>F-4300-1246-1212-R3</t>
  </si>
  <si>
    <t>Clamp-on u-sonic flow &amp; energy meter w/ NEMA 4X encl., 110-240 VAC, (3) AO, (3) DI, (6) DO, MOD TCP/IP &amp; 100' of submble. xdcr cable Pr of 10S 37 deg. xdcrs &amp; mntg. hdwe for 1/2-4" pipe. Matched pr. 4 wire RTDs, 3" and larger line size, 32 to 250°F</t>
  </si>
  <si>
    <t>F-4300-1247-3231-R3</t>
  </si>
  <si>
    <t>Clamp-on u-sonic flow &amp; energy meter w/ NEMA 4X encl., 110-240 VAC, (3) AO, (3) DI, (6) DO, MOD TCP/IP &amp; 25' of cable w/ strain relief. Pr of 30S 37 deg. xdcrs &amp; mntg. hdwe for 12-16" pipe. Matched pr. 4 wire RTDs, 3" and larger line size, 32 to 250°F</t>
  </si>
  <si>
    <t>F-4300-1247-3232-R3</t>
  </si>
  <si>
    <t>Clamp-on u-sonic flow &amp; energy meter w/ NEMA 4X encl., 110-240 VAC, (3) AO, (3) DI, (6) DO, MOD TCP/IP &amp; 25' of cable w/ strain relief. Pr of 30S 37 deg. xdcrs &amp; mntg. hdwe for 18-48" pipe. Matched pr. 4 wire RTDs, 3" and larger line size, 32 to 250°F</t>
  </si>
  <si>
    <t>F-4300-1248-3231-R3</t>
  </si>
  <si>
    <t>Clamp-on u-sonic flow &amp; energy meter w/ NEMA 4X encl., 110-240 VAC, (3) AO, (3) DI, (6) DO, MOD TCP/IP &amp; 50' of cable w/ strain relief. Pr of 30S 37 deg. xdcrs &amp; mntg. hdwe for 12-16" pipe. Matched pr. 4 wire RTDs, 3" and larger line size, 32 to 250°F</t>
  </si>
  <si>
    <t>F-4300-1248-3232-R3</t>
  </si>
  <si>
    <t>Clamp-on u-sonic flow &amp; energy meter w/ NEMA 4X encl., 110-240 VAC, (3) AO, (3) DI, (6) DO, MOD TCP/IP &amp; 50' of cable w/ strain relief. Pr of 30S 37 deg. xdcrs &amp; mntg. hdwe for 18-48" pipe. Matched pr. 4 wire RTDs, 3" and larger line size, 32 to 250°F</t>
  </si>
  <si>
    <t>F-4300-1249-3231-R3</t>
  </si>
  <si>
    <t>Clamp-on u-sonic flow &amp; energy meter w/ NEMA 4X encl., 110-240 VAC, (3) AO, (3) DI, (6) DO, MOD TCP/IP &amp; 100' of cable w/ strain relief. Pr of 30S 37 deg. xdcrs &amp; mntg. hdwe for 12-16" pipe. Matched pr. 4 wire RTDs, 3" and larger line size, 32 to 250°F</t>
  </si>
  <si>
    <t>F-4300-1249-3232-R3</t>
  </si>
  <si>
    <t>Clamp-on u-sonic flow &amp; energy meter w/ NEMA 4X encl., 110-240 VAC, (3) AO, (3) DI, (6) DO, MOD TCP/IP &amp; 100' of cable w/ strain relief. Pr of 30S 37 deg. xdcrs &amp; mntg. hdwe for 18-48" pipe. Matched pr. 4 wire RTDs, 3" and larger line size, 32 to 250°F</t>
  </si>
  <si>
    <t>F-4300-1131-1212-S1</t>
  </si>
  <si>
    <t>Clamp-on u-sonic flow &amp; energy meter w/ NEMA 4X encl., 24 VAC/DC, (3) AO, (3) DI, (6) DO, RS485 &amp; 25' of xdcr cable. Pr of 10S 37 deg. xdcrs &amp; mntg. hdwe for 1/2-4" pipe. Matched pr. of (mA) based sens., 122 to 302°F range</t>
  </si>
  <si>
    <t>F-4300-1131-3231-S1</t>
  </si>
  <si>
    <t>Clamp-on u-sonic flow &amp; energy meter w/ NEMA 4X encl., 24 VAC/DC, (3) AO, (3) DI, (6) DO, RS485 &amp; 25' of xdcr cable. Pr of 30S 37 deg. xdcrs &amp; mntg. hdwe for 12-16" pipe. Matched pr. of (mA) based sens., 122 to 302°F range</t>
  </si>
  <si>
    <t>F-4300-1131-3232-S1</t>
  </si>
  <si>
    <t>Clamp-on u-sonic flow &amp; energy meter w/ NEMA 4X encl., 24 VAC/DC, (3) AO, (3) DI, (6) DO, RS485 &amp; 25' of xdcr cable. Pr of 30S 37 deg. xdcrs &amp; mntg. hdwe for 18-48" pipe. Matched pr. of (mA) based sens., 122 to 302°F range</t>
  </si>
  <si>
    <t>F-4300-1132-1212-S1</t>
  </si>
  <si>
    <t>Clamp-on u-sonic flow &amp; energy meter w/ NEMA 4X encl., 24 VAC/DC, (3) AO, (3) DI, (6) DO, RS485 &amp; 50' of xdcr cable. Pr of 10S 37 deg. xdcrs &amp; mntg. hdwe for 1/2-4" pipe. Matched pr. of (mA) based sens., 122 to 302°F range</t>
  </si>
  <si>
    <t>F-4300-1132-3231-S1</t>
  </si>
  <si>
    <t>Clamp-on u-sonic flow &amp; energy meter w/ NEMA 4X encl., 24 VAC/DC, (3) AO, (3) DI, (6) DO, RS485 &amp; 50' of xdcr cable. Pr of 30S 37 deg. xdcrs &amp; mntg. hdwe for 12-16" pipe. Matched pr. of (mA) based sens., 122 to 302°F range</t>
  </si>
  <si>
    <t>F-4300-1132-3232-S1</t>
  </si>
  <si>
    <t>Clamp-on u-sonic flow &amp; energy meter w/ NEMA 4X encl., 24 VAC/DC, (3) AO, (3) DI, (6) DO, RS485 &amp; 50' of xdcr cable. Pr of 30S 37 deg. xdcrs &amp; mntg. hdwe for 18-48" pipe. Matched pr. of (mA) based sens., 122 to 302°F range</t>
  </si>
  <si>
    <t>F-4300-1133-1212-S1</t>
  </si>
  <si>
    <t>Clamp-on u-sonic flow &amp; energy meter w/ NEMA 4X encl., 24 VAC/DC, (3) AO, (3) DI, (6) DO, RS485 &amp; 100' of xdcr cable. Pr of 10S 37 deg. xdcrs &amp; mntg. hdwe for 1/2-4" pipe. Matched pr. of (mA) based sens., 122 to 302°F range</t>
  </si>
  <si>
    <t>F-4300-1133-3231-S1</t>
  </si>
  <si>
    <t>Clamp-on u-sonic flow &amp; energy meter w/ NEMA 4X encl., 24 VAC/DC, (3) AO, (3) DI, (6) DO, RS485 &amp; 100' of xdcr cable. Pr of 30S 37 deg. xdcrs &amp; mntg. hdwe for 12-16" pipe. Matched pr. of (mA) based sens., 122 to 302°F range</t>
  </si>
  <si>
    <t>F-4300-1133-3232-S1</t>
  </si>
  <si>
    <t>Clamp-on u-sonic flow &amp; energy meter w/ NEMA 4X encl., 24 VAC/DC, (3) AO, (3) DI, (6) DO, RS485 &amp; 100' of xdcr cable. Pr of 30S 37 deg. xdcrs &amp; mntg. hdwe for 18-48" pipe. Matched pr. of (mA) based sens., 122 to 302°F range</t>
  </si>
  <si>
    <t>F-4300-1134-1212-S1</t>
  </si>
  <si>
    <t>Clamp-on u-sonic flow &amp; energy meter w/ NEMA 4X encl., 24 VAC/DC, (3) AO, (3) DI, (6) DO, RS485 &amp; 25' of submble. xdcr cable Pr of 10S 37 deg. xdcrs &amp; mntg. hdwe for 1/2-4" pipe. Matched pr. of (mA) based sens., 122 to 302°F range</t>
  </si>
  <si>
    <t>F-4300-1135-1212-S1</t>
  </si>
  <si>
    <t>Clamp-on u-sonic flow &amp; energy meter w/ NEMA 4X encl., 24 VAC/DC, (3) AO, (3) DI, (6) DO, RS485 &amp; 50' of submble. xcdr cable Pr of 10S 37 deg. xdcrs &amp; mntg. hdwe for 1/2-4" pipe. Matched pr. of (mA) based sens., 122 to 302°F range</t>
  </si>
  <si>
    <t>F-4300-1136-1212-S1</t>
  </si>
  <si>
    <t>Clamp-on u-sonic flow &amp; energy meter w/ NEMA 4X encl., 24 VAC/DC, (3) AO, (3) DI, (6) DO, RS485 &amp; 100' of submble. xdcr cable Pr of 10S 37 deg. xdcrs &amp; mntg. hdwe for 1/2-4" pipe. Matched pr. of (mA) based sens., 122 to 302°F range</t>
  </si>
  <si>
    <t>F-4300-1137-3231-S1</t>
  </si>
  <si>
    <t>Clamp-on u-sonic flow &amp; energy meter w/ NEMA 4X encl., 24 VAC/DC, (3) AO, (3) DI, (6) DO, RS485 &amp; 25' of cable w/ strain relief. Pr of 30S 37 deg. xdcrs &amp; mntg. hdwe for 12-16" pipe. Matched pr. of (mA) based sens., 122 to 302°F range</t>
  </si>
  <si>
    <t>F-4300-1137-3232-S1</t>
  </si>
  <si>
    <t>Clamp-on u-sonic flow &amp; energy meter w/ NEMA 4X encl., 24 VAC/DC, (3) AO, (3) DI, (6) DO, RS485 &amp; 25' of cable w/ strain relief. Pr of 30S 37 deg. xdcrs &amp; mntg. hdwe for 18-48" pipe. Matched pr. of (mA) based sens., 122 to 302°F range</t>
  </si>
  <si>
    <t>F-4300-1138-3231-S1</t>
  </si>
  <si>
    <t>Clamp-on u-sonic flow &amp; energy meter w/ NEMA 4X encl., 24 VAC/DC, (3) AO, (3) DI, (6) DO, RS485 &amp; 50' of cable w/ strain relief. Pr of 30S 37 deg. xdcrs &amp; mntg. hdwe for 12-16" pipe. Matched pr. of (mA) based sens., 122 to 302°F range</t>
  </si>
  <si>
    <t>F-4300-1138-3232-S1</t>
  </si>
  <si>
    <t>Clamp-on u-sonic flow &amp; energy meter w/ NEMA 4X encl., 24 VAC/DC, (3) AO, (3) DI, (6) DO, RS485 &amp; 50' of cable w/ strain relief. Pr of 30S 37 deg. xdcrs &amp; mntg. hdwe for 18-48" pipe. Matched pr. of (mA) based sens., 122 to 302°F range</t>
  </si>
  <si>
    <t>F-4300-1139-3231-S1</t>
  </si>
  <si>
    <t>Clamp-on u-sonic flow &amp; energy meter w/ NEMA 4X encl., 24 VAC/DC, (3) AO, (3) DI, (6) DO, RS485 &amp; 100' of cable w/ strain relief. Pr of 30S 37 deg. xdcrs &amp; mntg. hdwe for 12-16" pipe. Matched pr. of (mA) based sens., 122 to 302°F range</t>
  </si>
  <si>
    <t>F-4300-1139-3232-S1</t>
  </si>
  <si>
    <t>Clamp-on u-sonic flow &amp; energy meter w/ NEMA 4X encl., 24 VAC/DC, (3) AO, (3) DI, (6) DO, RS485 &amp; 100' of cable w/ strain relief. Pr of 30S 37 deg. xdcrs &amp; mntg. hdwe for 18-48" pipe. Matched pr. of (mA) based sens., 122 to 302°F range</t>
  </si>
  <si>
    <t>F-4300-1231-1212-S1</t>
  </si>
  <si>
    <t>Clamp-on u-sonic flow &amp; energy meter w/ NEMA 4X encl., 110-240 VAC, (3) AO, (3) DI, (6) DO, RS485 &amp; 25' of xdcr cable. Pr of 10S 37 deg. xdcrs &amp; mntg. hdwe for 1/2-4" pipe. Matched pr. of (mA) based sens., 122 to 302°F range</t>
  </si>
  <si>
    <t>F-4300-1231-3231-S1</t>
  </si>
  <si>
    <t>Clamp-on u-sonic flow &amp; energy meter w/ NEMA 4X encl., 110-240 VAC, (3) AO, (3) DI, (6) DO, RS485 &amp; 25' of xdcr cable. Pr of 30S 37 deg. xdcrs &amp; mntg. hdwe for 12-16" pipe. Matched pr. of (mA) based sens., 122 to 302°F range</t>
  </si>
  <si>
    <t>F-4300-1231-3232-S1</t>
  </si>
  <si>
    <t>Clamp-on u-sonic flow &amp; energy meter w/ NEMA 4X encl., 110-240 VAC, (3) AO, (3) DI, (6) DO, RS485 &amp; 25' of xdcr cable. Pr of 30S 37 deg. xdcrs &amp; mntg. hdwe for 18-48" pipe. Matched pr. of (mA) based sens., 122 to 302°F range</t>
  </si>
  <si>
    <t>F-4300-1232-1212-S1</t>
  </si>
  <si>
    <t>Clamp-on u-sonic flow &amp; energy meter w/ NEMA 4X encl., 110-240 VAC, (3) AO, (3) DI, (6) DO, RS485 &amp; 50' of xdcr cable. Pr of 10S 37 deg. xdcrs &amp; mntg. hdwe for 1/2-4" pipe. Matched pr. of (mA) based sens., 122 to 302°F range</t>
  </si>
  <si>
    <t>F-4300-1232-3231-S1</t>
  </si>
  <si>
    <t>Clamp-on u-sonic flow &amp; energy meter w/ NEMA 4X encl., 110-240 VAC, (3) AO, (3) DI, (6) DO, RS485 &amp; 50' of xdcr cable. Pr of 30S 37 deg. xdcrs &amp; mntg. hdwe for 12-16" pipe. Matched pr. of (mA) based sens., 122 to 302°F range</t>
  </si>
  <si>
    <t>F-4300-1232-3232-S1</t>
  </si>
  <si>
    <t>Clamp-on u-sonic flow &amp; energy meter w/ NEMA 4X encl., 110-240 VAC, (3) AO, (3) DI, (6) DO, RS485 &amp; 50' of xdcr cable. Pr of 30S 37 deg. xdcrs &amp; mntg. hdwe for 18-48" pipe. Matched pr. of (mA) based sens., 122 to 302°F range</t>
  </si>
  <si>
    <t>F-4300-1233-1212-S1</t>
  </si>
  <si>
    <t>Clamp-on u-sonic flow &amp; energy meter w/ NEMA 4X encl., 110-240 VAC, (3) AO, (3) DI, (6) DO, RS485 &amp; 100' of xdcr cable. Pr of 10S 37 deg. xdcrs &amp; mntg. hdwe for 1/2-4" pipe. Matched pr. of (mA) based sens., 122 to 302°F range</t>
  </si>
  <si>
    <t>F-4300-1233-3231-S1</t>
  </si>
  <si>
    <t>Clamp-on u-sonic flow &amp; energy meter w/ NEMA 4X encl., 110-240 VAC, (3) AO, (3) DI, (6) DO, RS485 &amp; 100' of xdcr cable. Pr of 30S 37 deg. xdcrs &amp; mntg. hdwe for 12-16" pipe. Matched pr. of (mA) based sens., 122 to 302°F range</t>
  </si>
  <si>
    <t>F-4300-1233-3232-S1</t>
  </si>
  <si>
    <t>Clamp-on u-sonic flow &amp; energy meter w/ NEMA 4X encl., 110-240 VAC, (3) AO, (3) DI, (6) DO, RS485 &amp; 100' of xdcr cable. Pr of 30S 37 deg. xdcrs &amp; mntg. hdwe for 18-48" pipe. Matched pr. of (mA) based sens., 122 to 302°F range</t>
  </si>
  <si>
    <t>F-4300-1142-1212-S1</t>
  </si>
  <si>
    <t>Clamp-on u-sonic flow &amp; energy meter w/ NEMA 4X encl., 24 VAC/DC, (3) AO, (3) DI, (6) DO, MOD TCP/IP &amp; 50' of xdcr cable. Pr of 10S 37 deg. xdcrs &amp; mntg. hdwe for 1/2-4" pipe. Matched pr. of (mA) based sens., 122 to 302°F range</t>
  </si>
  <si>
    <t>F-4300-1142-3231-S1</t>
  </si>
  <si>
    <t>Clamp-on u-sonic flow &amp; energy meter w/ NEMA 4X encl., 24 VAC/DC, (3) AO, (3) DI, (6) DO, MOD TCP/IP &amp; 50' of xdcr cable. Pr of 30S 37 deg. xdcrs &amp; mntg. hdwe for 12-16" pipe. Matched pr. of (mA) based sens., 122 to 302°F range</t>
  </si>
  <si>
    <t>F-4300-1142-3232-S1</t>
  </si>
  <si>
    <t>Clamp-on u-sonic flow &amp; energy meter w/ NEMA 4X encl., 24 VAC/DC, (3) AO, (3) DI, (6) DO, MOD TCP/IP &amp; 50' of xdcr cable. Pr of 30S 37 deg. xdcrs &amp; mntg. hdwe for 18-48" pipe. Matched pr. of (mA) based sens., 122 to 302°F range</t>
  </si>
  <si>
    <t>F-4300-1143-1212-S1</t>
  </si>
  <si>
    <t>Clamp-on u-sonic flow &amp; energy meter w/ NEMA 4X encl., 24 VAC/DC, (3) AO, (3) DI, (6) DO, MOD TCP/IP &amp; 100' of xdcr cable. Pr of 10S 37 deg. xdcrs &amp; mntg. hdwe for 1/2-4" pipe. Matched pr. of (mA) based sens., 122 to 302°F range</t>
  </si>
  <si>
    <t>F-4300-1143-3231-S1</t>
  </si>
  <si>
    <t>Clamp-on u-sonic flow &amp; energy meter w/ NEMA 4X encl., 24 VAC/DC, (3) AO, (3) DI, (6) DO, MOD TCP/IP &amp; 100' of xdcr cable. Pr of 30S 37 deg. xdcrs &amp; mntg. hdwe for 12-16" pipe. Matched pr. of (mA) based sens., 122 to 302°F range</t>
  </si>
  <si>
    <t>F-4300-1143-3232-S1</t>
  </si>
  <si>
    <t>Clamp-on u-sonic flow &amp; energy meter w/ NEMA 4X encl., 24 VAC/DC, (3) AO, (3) DI, (6) DO, MOD TCP/IP &amp; 100' of xdcr cable. Pr of 30S 37 deg. xdcrs &amp; mntg. hdwe for 18-48" pipe. Matched pr. of (mA) based sens., 122 to 302°F range</t>
  </si>
  <si>
    <t>F-4300-1144-1212-S1</t>
  </si>
  <si>
    <t>Clamp-on u-sonic flow &amp; energy meter w/ NEMA 4X encl., 24 VAC/DC, (3) AO, (3) DI, (6) DO, MOD TCP/IP &amp; 25' of submble. xdcr cable Pr of 10S 37 deg. xdcrs &amp; mntg. hdwe for 1/2-4" pipe. Matched pr. of (mA) based sens., 122 to 302°F range</t>
  </si>
  <si>
    <t>F-4300-1145-1212-S1</t>
  </si>
  <si>
    <t>Clamp-on u-sonic flow &amp; energy meter w/ NEMA 4X encl., 24 VAC/DC, (3) AO, (3) DI, (6) DO, MOD TCP/IP &amp; 50' of submble. xcdr cable Pr of 10S 37 deg. xdcrs &amp; mntg. hdwe for 1/2-4" pipe. Matched pr. of (mA) based sens., 122 to 302°F range</t>
  </si>
  <si>
    <t>F-4300-1146-1212-S1</t>
  </si>
  <si>
    <t>Clamp-on u-sonic flow &amp; energy meter w/ NEMA 4X encl., 24 VAC/DC, (3) AO, (3) DI, (6) DO, MOD TCP/IP &amp; 100' of submble. xdcr cable Pr of 10S 37 deg. xdcrs &amp; mntg. hdwe for 1/2-4" pipe. Matched pr. of (mA) based sens., 122 to 302°F range</t>
  </si>
  <si>
    <t>F-4300-1147-3231-S1</t>
  </si>
  <si>
    <t>Clamp-on u-sonic flow &amp; energy meter w/ NEMA 4X encl., 24 VAC/DC, (3) AO, (3) DI, (6) DO, MOD TCP/IP &amp; 25' of cable w/ strain relief. Pr of 30S 37 deg. xdcrs &amp; mntg. hdwe for 12-16" pipe. Matched pr. of (mA) based sens., 122 to 302°F range</t>
  </si>
  <si>
    <t>F-4300-1147-3232-S1</t>
  </si>
  <si>
    <t>Clamp-on u-sonic flow &amp; energy meter w/ NEMA 4X encl., 24 VAC/DC, (3) AO, (3) DI, (6) DO, MOD TCP/IP &amp; 25' of cable w/ strain relief. Pr of 30S 37 deg. xdcrs &amp; mntg. hdwe for 18-48" pipe. Matched pr. of (mA) based sens., 122 to 302°F range</t>
  </si>
  <si>
    <t>F-4300-1148-3231-S1</t>
  </si>
  <si>
    <t>Clamp-on u-sonic flow &amp; energy meter w/ NEMA 4X encl., 24 VAC/DC, (3) AO, (3) DI, (6) DO, MOD TCP/IP &amp; 50' of cable w/ strain relief. Pr of 30S 37 deg. xdcrs &amp; mntg. hdwe for 12-16" pipe. Matched pr. of (mA) based sens., 122 to 302°F range</t>
  </si>
  <si>
    <t>F-4300-1148-3232-S1</t>
  </si>
  <si>
    <t>Clamp-on u-sonic flow &amp; energy meter w/ NEMA 4X encl., 24 VAC/DC, (3) AO, (3) DI, (6) DO, MOD TCP/IP &amp; 50' of cable w/ strain relief. Pr of 30S 37 deg. xdcrs &amp; mntg. hdwe for 18-48" pipe. Matched pr. of (mA) based sens., 122 to 302°F range</t>
  </si>
  <si>
    <t>F-4300-1149-3231-S1</t>
  </si>
  <si>
    <t>Clamp-on u-sonic flow &amp; energy meter w/ NEMA 4X encl., 24 VAC/DC, (3) AO, (3) DI, (6) DO, MOD TCP/IP &amp; 100' of cable w/ strain relief. Pr of 30S 37 deg. xdcrs &amp; mntg. hdwe for 12-16" pipe. Matched pr. of (mA) based sens., 122 to 302°F range</t>
  </si>
  <si>
    <t>F-4300-1149-3232-S1</t>
  </si>
  <si>
    <t>Clamp-on u-sonic flow &amp; energy meter w/ NEMA 4X encl., 24 VAC/DC, (3) AO, (3) DI, (6) DO, MOD TCP/IP &amp; 100' of cable w/ strain relief. Pr of 30S 37 deg. xdcrs &amp; mntg. hdwe for 18-48" pipe. Matched pr. of (mA) based sens., 122 to 302°F range</t>
  </si>
  <si>
    <t>F-4300-1241-1212-S1</t>
  </si>
  <si>
    <t>Clamp-on u-sonic flow &amp; energy meter w/ NEMA 4X encl., 110-240 VAC, (3) AO, (3) DI, (6) DO, MOD TCP/IP &amp; 25' of xdcr cable. Pr of 10S 37 deg. xdcrs &amp; mntg. hdwe for 1/2-4" pipe. Matched pr. of (mA) based sens., 122 to 302°F range</t>
  </si>
  <si>
    <t>F-4300-1241-3231-S1</t>
  </si>
  <si>
    <t>Clamp-on u-sonic flow &amp; energy meter w/ NEMA 4X encl., 110-240 VAC, (3) AO, (3) DI, (6) DO, MOD TCP/IP &amp; 25' of xdcr cable. Pr of 30S 37 deg. xdcrs &amp; mntg. hdwe for 12-16" pipe. Matched pr. of (mA) based sens., 122 to 302°F range</t>
  </si>
  <si>
    <t>F-4300-1241-3232-S1</t>
  </si>
  <si>
    <t>Clamp-on u-sonic flow &amp; energy meter w/ NEMA 4X encl., 110-240 VAC, (3) AO, (3) DI, (6) DO, MOD TCP/IP &amp; 25' of xdcr cable. Pr of 30S 37 deg. xdcrs &amp; mntg. hdwe for 18-48" pipe. Matched pr. of (mA) based sens., 122 to 302°F range</t>
  </si>
  <si>
    <t>F-4300-1242-1212-S1</t>
  </si>
  <si>
    <t>Clamp-on u-sonic flow &amp; energy meter w/ NEMA 4X encl., 110-240 VAC, (3) AO, (3) DI, (6) DO, MOD TCP/IP &amp; 50' of xdcr cable. Pr of 10S 37 deg. xdcrs &amp; mntg. hdwe for 1/2-4" pipe. Matched pr. of (mA) based sens., 122 to 302°F range</t>
  </si>
  <si>
    <t>F-4300-1242-3231-S1</t>
  </si>
  <si>
    <t>Clamp-on u-sonic flow &amp; energy meter w/ NEMA 4X encl., 110-240 VAC, (3) AO, (3) DI, (6) DO, MOD TCP/IP &amp; 50' of xdcr cable. Pr of 30S 37 deg. xdcrs &amp; mntg. hdwe for 12-16" pipe. Matched pr. of (mA) based sens., 122 to 302°F range</t>
  </si>
  <si>
    <t>F-4300-1242-3232-S1</t>
  </si>
  <si>
    <t>Clamp-on u-sonic flow &amp; energy meter w/ NEMA 4X encl., 110-240 VAC, (3) AO, (3) DI, (6) DO, MOD TCP/IP &amp; 50' of xdcr cable. Pr of 30S 37 deg. xdcrs &amp; mntg. hdwe for 18-48" pipe. Matched pr. of (mA) based sens., 122 to 302°F range</t>
  </si>
  <si>
    <t>F-4300-1243-1212-S1</t>
  </si>
  <si>
    <t>Clamp-on u-sonic flow &amp; energy meter w/ NEMA 4X encl., 110-240 VAC, (3) AO, (3) DI, (6) DO, MOD TCP/IP &amp; 100' of xdcr cable. Pr of 10S 37 deg. xdcrs &amp; mntg. hdwe for 1/2-4" pipe. Matched pr. of (mA) based sens., 122 to 302°F range</t>
  </si>
  <si>
    <t>F-4300-1243-3231-S1</t>
  </si>
  <si>
    <t>Clamp-on u-sonic flow &amp; energy meter w/ NEMA 4X encl., 110-240 VAC, (3) AO, (3) DI, (6) DO, MOD TCP/IP &amp; 100' of xdcr cable. Pr of 30S 37 deg. xdcrs &amp; mntg. hdwe for 12-16" pipe. Matched pr. of (mA) based sens., 122 to 302°F range</t>
  </si>
  <si>
    <t>F-4300-1243-3232-S1</t>
  </si>
  <si>
    <t>Clamp-on u-sonic flow &amp; energy meter w/ NEMA 4X encl., 110-240 VAC, (3) AO, (3) DI, (6) DO, MOD TCP/IP &amp; 100' of xdcr cable. Pr of 30S 37 deg. xdcrs &amp; mntg. hdwe for 18-48" pipe. Matched pr. of (mA) based sens., 122 to 302°F range</t>
  </si>
  <si>
    <t>F-4300-1244-1212-S1</t>
  </si>
  <si>
    <t>Clamp-on u-sonic flow &amp; energy meter w/ NEMA 4X encl., 110-240 VAC, (3) AO, (3) DI, (6) DO, MOD TCP/IP &amp; 25' of submble. xdcr cable Pr of 10S 37 deg. xdcrs &amp; mntg. hdwe for 1/2-4" pipe. Matched pr. of (mA) based sens., 122 to 302°F range</t>
  </si>
  <si>
    <t>F-4300-1245-1212-S1</t>
  </si>
  <si>
    <t>Clamp-on u-sonic flow &amp; energy meter w/ NEMA 4X encl., 110-240 VAC, (3) AO, (3) DI, (6) DO, MOD TCP/IP &amp; 50' of submble. xcdr cable Pr of 10S 37 deg. xdcrs &amp; mntg. hdwe for 1/2-4" pipe. Matched pr. of (mA) based sens., 122 to 302°F range</t>
  </si>
  <si>
    <t>F-4300-1246-1212-S1</t>
  </si>
  <si>
    <t>Clamp-on u-sonic flow &amp; energy meter w/ NEMA 4X encl., 110-240 VAC, (3) AO, (3) DI, (6) DO, MOD TCP/IP &amp; 100' of submble. xdcr cable Pr of 10S 37 deg. xdcrs &amp; mntg. hdwe for 1/2-4" pipe. Matched pr. of (mA) based sens., 122 to 302°F range</t>
  </si>
  <si>
    <t>F-4300-1247-3231-S1</t>
  </si>
  <si>
    <t>Clamp-on u-sonic flow &amp; energy meter w/ NEMA 4X encl., 110-240 VAC, (3) AO, (3) DI, (6) DO, MOD TCP/IP &amp; 25' of cable w/ strain relief. Pr of 30S 37 deg. xdcrs &amp; mntg. hdwe for 12-16" pipe. Matched pr. of (mA) based sens., 122 to 302°F range</t>
  </si>
  <si>
    <t>F-4300-1247-3232-S1</t>
  </si>
  <si>
    <t>Clamp-on u-sonic flow &amp; energy meter w/ NEMA 4X encl., 110-240 VAC, (3) AO, (3) DI, (6) DO, MOD TCP/IP &amp; 25' of cable w/ strain relief. Pr of 30S 37 deg. xdcrs &amp; mntg. hdwe for 18-48" pipe. Matched pr. of (mA) based sens., 122 to 302°F range</t>
  </si>
  <si>
    <t>F-4300-1248-3231-S1</t>
  </si>
  <si>
    <t>Clamp-on u-sonic flow &amp; energy meter w/ NEMA 4X encl., 110-240 VAC, (3) AO, (3) DI, (6) DO, MOD TCP/IP &amp; 50' of cable w/ strain relief. Pr of 30S 37 deg. xdcrs &amp; mntg. hdwe for 12-16" pipe. Matched pr. of (mA) based sens., 122 to 302°F range</t>
  </si>
  <si>
    <t>F-4300-1248-3232-S1</t>
  </si>
  <si>
    <t>Clamp-on u-sonic flow &amp; energy meter w/ NEMA 4X encl., 110-240 VAC, (3) AO, (3) DI, (6) DO, MOD TCP/IP &amp; 50' of cable w/ strain relief. Pr of 30S 37 deg. xdcrs &amp; mntg. hdwe for 18-48" pipe. Matched pr. of (mA) based sens., 122 to 302°F range</t>
  </si>
  <si>
    <t>F-4300-1249-3231-S1</t>
  </si>
  <si>
    <t>Clamp-on u-sonic flow &amp; energy meter w/ NEMA 4X encl., 110-240 VAC, (3) AO, (3) DI, (6) DO, MOD TCP/IP &amp; 100' of cable w/ strain relief. Pr of 30S 37 deg. xdcrs &amp; mntg. hdwe for 12-16" pipe. Matched pr. of (mA) based sens., 122 to 302°F range</t>
  </si>
  <si>
    <t>F-4300-1249-3232-S1</t>
  </si>
  <si>
    <t>Clamp-on u-sonic flow &amp; energy meter w/ NEMA 4X encl., 110-240 VAC, (3) AO, (3) DI, (6) DO, MOD TCP/IP &amp; 100' of cable w/ strain relief. Pr of 30S 37 deg. xdcrs &amp; mntg. hdwe for 18-48" pipe. Matched pr. of (mA) based sens., 122 to 302°F range</t>
  </si>
  <si>
    <t>F-4300-1131-1212-S2</t>
  </si>
  <si>
    <t>Clamp-on u-sonic flow &amp; energy meter w/ NEMA 4X encl., 24 VAC/DC, (3) AO, (3) DI, (6) DO, RS485 &amp; 25' of xdcr cable. Pr of 10S 37 deg. xdcrs &amp; mntg. hdwe for 1/2-4" pipe. Matched pr. of (mA) based sens., 32 to 302°F range</t>
  </si>
  <si>
    <t>F-4300-1131-3231-S2</t>
  </si>
  <si>
    <t>Clamp-on u-sonic flow &amp; energy meter w/ NEMA 4X encl., 24 VAC/DC, (3) AO, (3) DI, (6) DO, RS485 &amp; 25' of xdcr cable. Pr of 30S 37 deg. xdcrs &amp; mntg. hdwe for 12-16" pipe. Matched pr. of (mA) based sens., 32 to 302°F range</t>
  </si>
  <si>
    <t>F-4300-1131-3232-S2</t>
  </si>
  <si>
    <t>Clamp-on u-sonic flow &amp; energy meter w/ NEMA 4X encl., 24 VAC/DC, (3) AO, (3) DI, (6) DO, RS485 &amp; 25' of xdcr cable. Pr of 30S 37 deg. xdcrs &amp; mntg. hdwe for 18-48" pipe. Matched pr. of (mA) based sens., 32 to 302°F range</t>
  </si>
  <si>
    <t>F-4300-1132-1212-S2</t>
  </si>
  <si>
    <t>Clamp-on u-sonic flow &amp; energy meter w/ NEMA 4X encl., 24 VAC/DC, (3) AO, (3) DI, (6) DO, RS485 &amp; 50' of xdcr cable. Pr of 10S 37 deg. xdcrs &amp; mntg. hdwe for 1/2-4" pipe. Matched pr. of (mA) based sens., 32 to 302°F range</t>
  </si>
  <si>
    <t>F-4300-1132-3231-S2</t>
  </si>
  <si>
    <t>Clamp-on u-sonic flow &amp; energy meter w/ NEMA 4X encl., 24 VAC/DC, (3) AO, (3) DI, (6) DO, RS485 &amp; 50' of xdcr cable. Pr of 30S 37 deg. xdcrs &amp; mntg. hdwe for 12-16" pipe. Matched pr. of (mA) based sens., 32 to 302°F range</t>
  </si>
  <si>
    <t>F-4300-1132-3232-S2</t>
  </si>
  <si>
    <t>Clamp-on u-sonic flow &amp; energy meter w/ NEMA 4X encl., 24 VAC/DC, (3) AO, (3) DI, (6) DO, RS485 &amp; 50' of xdcr cable. Pr of 30S 37 deg. xdcrs &amp; mntg. hdwe for 18-48" pipe. Matched pr. of (mA) based sens., 32 to 302°F range</t>
  </si>
  <si>
    <t>F-4300-1133-1212-S2</t>
  </si>
  <si>
    <t>Clamp-on u-sonic flow &amp; energy meter w/ NEMA 4X encl., 24 VAC/DC, (3) AO, (3) DI, (6) DO, RS485 &amp; 100' of xdcr cable. Pr of 10S 37 deg. xdcrs &amp; mntg. hdwe for 1/2-4" pipe. Matched pr. of (mA) based sens., 32 to 302°F range</t>
  </si>
  <si>
    <t>F-4300-1133-3231-S2</t>
  </si>
  <si>
    <t>Clamp-on u-sonic flow &amp; energy meter w/ NEMA 4X encl., 24 VAC/DC, (3) AO, (3) DI, (6) DO, RS485 &amp; 100' of xdcr cable. Pr of 30S 37 deg. xdcrs &amp; mntg. hdwe for 12-16" pipe. Matched pr. of (mA) based sens., 32 to 302°F range</t>
  </si>
  <si>
    <t>F-4300-1133-3232-S2</t>
  </si>
  <si>
    <t>Clamp-on u-sonic flow &amp; energy meter w/ NEMA 4X encl., 24 VAC/DC, (3) AO, (3) DI, (6) DO, RS485 &amp; 100' of xdcr cable. Pr of 30S 37 deg. xdcrs &amp; mntg. hdwe for 18-48" pipe. Matched pr. of (mA) based sens., 32 to 302°F range</t>
  </si>
  <si>
    <t>F-4300-1134-1212-S2</t>
  </si>
  <si>
    <t>Clamp-on u-sonic flow &amp; energy meter w/ NEMA 4X encl., 24 VAC/DC, (3) AO, (3) DI, (6) DO, RS485 &amp; 25' of submble. xdcr cable Pr of 10S 37 deg. xdcrs &amp; mntg. hdwe for 1/2-4" pipe. Matched pr. of (mA) based sens., 32 to 302°F range</t>
  </si>
  <si>
    <t>F-4300-1135-1212-S2</t>
  </si>
  <si>
    <t>Clamp-on u-sonic flow &amp; energy meter w/ NEMA 4X encl., 24 VAC/DC, (3) AO, (3) DI, (6) DO, RS485 &amp; 50' of submble. xcdr cable Pr of 10S 37 deg. xdcrs &amp; mntg. hdwe for 1/2-4" pipe. Matched pr. of (mA) based sens., 32 to 302°F range</t>
  </si>
  <si>
    <t>F-4300-1136-1212-S2</t>
  </si>
  <si>
    <t>Clamp-on u-sonic flow &amp; energy meter w/ NEMA 4X encl., 24 VAC/DC, (3) AO, (3) DI, (6) DO, RS485 &amp; 100' of submble. xdcr cable Pr of 10S 37 deg. xdcrs &amp; mntg. hdwe for 1/2-4" pipe. Matched pr. of (mA) based sens., 32 to 302°F range</t>
  </si>
  <si>
    <t>F-4300-1137-3231-S2</t>
  </si>
  <si>
    <t>Clamp-on u-sonic flow &amp; energy meter w/ NEMA 4X encl., 24 VAC/DC, (3) AO, (3) DI, (6) DO, RS485 &amp; 25' of cable w/ strain relief. Pr of 30S 37 deg. xdcrs &amp; mntg. hdwe for 12-16" pipe. Matched pr. of (mA) based sens., 32 to 302°F range</t>
  </si>
  <si>
    <t>F-4300-1137-3232-S2</t>
  </si>
  <si>
    <t>Clamp-on u-sonic flow &amp; energy meter w/ NEMA 4X encl., 24 VAC/DC, (3) AO, (3) DI, (6) DO, RS485 &amp; 25' of cable w/ strain relief. Pr of 30S 37 deg. xdcrs &amp; mntg. hdwe for 18-48" pipe. Matched pr. of (mA) based sens., 32 to 302°F range</t>
  </si>
  <si>
    <t>F-4300-1138-3231-S2</t>
  </si>
  <si>
    <t>Clamp-on u-sonic flow &amp; energy meter w/ NEMA 4X encl., 24 VAC/DC, (3) AO, (3) DI, (6) DO, RS485 &amp; 50' of cable w/ strain relief. Pr of 30S 37 deg. xdcrs &amp; mntg. hdwe for 12-16" pipe. Matched pr. of (mA) based sens., 32 to 302°F range</t>
  </si>
  <si>
    <t>F-4300-1138-3232-S2</t>
  </si>
  <si>
    <t>Clamp-on u-sonic flow &amp; energy meter w/ NEMA 4X encl., 24 VAC/DC, (3) AO, (3) DI, (6) DO, RS485 &amp; 50' of cable w/ strain relief. Pr of 30S 37 deg. xdcrs &amp; mntg. hdwe for 18-48" pipe. Matched pr. of (mA) based sens., 32 to 302°F range</t>
  </si>
  <si>
    <t>F-4300-1139-3231-S2</t>
  </si>
  <si>
    <t>Clamp-on u-sonic flow &amp; energy meter w/ NEMA 4X encl., 24 VAC/DC, (3) AO, (3) DI, (6) DO, RS485 &amp; 100' of cable w/ strain relief. Pr of 30S 37 deg. xdcrs &amp; mntg. hdwe for 12-16" pipe. Matched pr. of (mA) based sens., 32 to 302°F range</t>
  </si>
  <si>
    <t>F-4300-1139-3232-S2</t>
  </si>
  <si>
    <t>Clamp-on u-sonic flow &amp; energy meter w/ NEMA 4X encl., 24 VAC/DC, (3) AO, (3) DI, (6) DO, RS485 &amp; 100' of cable w/ strain relief. Pr of 30S 37 deg. xdcrs &amp; mntg. hdwe for 18-48" pipe. Matched pr. of (mA) based sens., 32 to 302°F range</t>
  </si>
  <si>
    <t>F-4300-1231-1212-S2</t>
  </si>
  <si>
    <t>Clamp-on u-sonic flow &amp; energy meter w/ NEMA 4X encl., 110-240 VAC, (3) AO, (3) DI, (6) DO, RS485 &amp; 25' of xdcr cable. Pr of 10S 37 deg. xdcrs &amp; mntg. hdwe for 1/2-4" pipe. Matched pr. of (mA) based sens., 32 to 302°F range</t>
  </si>
  <si>
    <t>F-4300-1231-3231-S2</t>
  </si>
  <si>
    <t>Clamp-on u-sonic flow &amp; energy meter w/ NEMA 4X encl., 110-240 VAC, (3) AO, (3) DI, (6) DO, RS485 &amp; 25' of xdcr cable. Pr of 30S 37 deg. xdcrs &amp; mntg. hdwe for 12-16" pipe. Matched pr. of (mA) based sens., 32 to 302°F range</t>
  </si>
  <si>
    <t>F-4300-1231-3232-S2</t>
  </si>
  <si>
    <t>Clamp-on u-sonic flow &amp; energy meter w/ NEMA 4X encl., 110-240 VAC, (3) AO, (3) DI, (6) DO, RS485 &amp; 25' of xdcr cable. Pr of 30S 37 deg. xdcrs &amp; mntg. hdwe for 18-48" pipe. Matched pr. of (mA) based sens., 32 to 302°F range</t>
  </si>
  <si>
    <t>F-4300-1232-1212-S2</t>
  </si>
  <si>
    <t>Clamp-on u-sonic flow &amp; energy meter w/ NEMA 4X encl., 110-240 VAC, (3) AO, (3) DI, (6) DO, RS485 &amp; 50' of xdcr cable. Pr of 10S 37 deg. xdcrs &amp; mntg. hdwe for 1/2-4" pipe. Matched pr. of (mA) based sens., 32 to 302°F range</t>
  </si>
  <si>
    <t>F-4300-1232-3231-S2</t>
  </si>
  <si>
    <t>Clamp-on u-sonic flow &amp; energy meter w/ NEMA 4X encl., 110-240 VAC, (3) AO, (3) DI, (6) DO, RS485 &amp; 50' of xdcr cable. Pr of 30S 37 deg. xdcrs &amp; mntg. hdwe for 12-16" pipe. Matched pr. of (mA) based sens., 32 to 302°F range</t>
  </si>
  <si>
    <t>F-4300-1232-3232-S2</t>
  </si>
  <si>
    <t>Clamp-on u-sonic flow &amp; energy meter w/ NEMA 4X encl., 110-240 VAC, (3) AO, (3) DI, (6) DO, RS485 &amp; 50' of xdcr cable. Pr of 30S 37 deg. xdcrs &amp; mntg. hdwe for 18-48" pipe. Matched pr. of (mA) based sens., 32 to 302°F range</t>
  </si>
  <si>
    <t>F-4300-1233-1212-S2</t>
  </si>
  <si>
    <t>Clamp-on u-sonic flow &amp; energy meter w/ NEMA 4X encl., 110-240 VAC, (3) AO, (3) DI, (6) DO, RS485 &amp; 100' of xdcr cable. Pr of 10S 37 deg. xdcrs &amp; mntg. hdwe for 1/2-4" pipe. Matched pr. of (mA) based sens., 32 to 302°F range</t>
  </si>
  <si>
    <t>F-4300-1233-3231-S2</t>
  </si>
  <si>
    <t>Clamp-on u-sonic flow &amp; energy meter w/ NEMA 4X encl., 110-240 VAC, (3) AO, (3) DI, (6) DO, RS485 &amp; 100' of xdcr cable. Pr of 30S 37 deg. xdcrs &amp; mntg. hdwe for 12-16" pipe. Matched pr. of (mA) based sens., 32 to 302°F range</t>
  </si>
  <si>
    <t>F-4300-1233-3232-S2</t>
  </si>
  <si>
    <t>Clamp-on u-sonic flow &amp; energy meter w/ NEMA 4X encl., 110-240 VAC, (3) AO, (3) DI, (6) DO, RS485 &amp; 100' of xdcr cable. Pr of 30S 37 deg. xdcrs &amp; mntg. hdwe for 18-48" pipe. Matched pr. of (mA) based sens., 32 to 302°F range</t>
  </si>
  <si>
    <t>F-4300-1142-1212-S2</t>
  </si>
  <si>
    <t>Clamp-on u-sonic flow &amp; energy meter w/ NEMA 4X encl., 24 VAC/DC, (3) AO, (3) DI, (6) DO, MOD TCP/IP &amp; 50' of xdcr cable. Pr of 10S 37 deg. xdcrs &amp; mntg. hdwe for 1/2-4" pipe. Matched pr. of (mA) based sens., 32 to 302°F range</t>
  </si>
  <si>
    <t>F-4300-1142-3231-S2</t>
  </si>
  <si>
    <t>Clamp-on u-sonic flow &amp; energy meter w/ NEMA 4X encl., 24 VAC/DC, (3) AO, (3) DI, (6) DO, MOD TCP/IP &amp; 50' of xdcr cable. Pr of 30S 37 deg. xdcrs &amp; mntg. hdwe for 12-16" pipe. Matched pr. of (mA) based sens., 32 to 302°F range</t>
  </si>
  <si>
    <t>F-4300-1142-3232-S2</t>
  </si>
  <si>
    <t>Clamp-on u-sonic flow &amp; energy meter w/ NEMA 4X encl., 24 VAC/DC, (3) AO, (3) DI, (6) DO, MOD TCP/IP &amp; 50' of xdcr cable. Pr of 30S 37 deg. xdcrs &amp; mntg. hdwe for 18-48" pipe. Matched pr. of (mA) based sens., 32 to 302°F range</t>
  </si>
  <si>
    <t>F-4300-1143-1212-S2</t>
  </si>
  <si>
    <t>Clamp-on u-sonic flow &amp; energy meter w/ NEMA 4X encl., 24 VAC/DC, (3) AO, (3) DI, (6) DO, MOD TCP/IP &amp; 100' of xdcr cable. Pr of 10S 37 deg. xdcrs &amp; mntg. hdwe for 1/2-4" pipe. Matched pr. of (mA) based sens., 32 to 302°F range</t>
  </si>
  <si>
    <t>F-4300-1143-3231-S2</t>
  </si>
  <si>
    <t>Clamp-on u-sonic flow &amp; energy meter w/ NEMA 4X encl., 24 VAC/DC, (3) AO, (3) DI, (6) DO, MOD TCP/IP &amp; 100' of xdcr cable. Pr of 30S 37 deg. xdcrs &amp; mntg. hdwe for 12-16" pipe. Matched pr. of (mA) based sens., 32 to 302°F range</t>
  </si>
  <si>
    <t>F-4300-1143-3232-S2</t>
  </si>
  <si>
    <t>Clamp-on u-sonic flow &amp; energy meter w/ NEMA 4X encl., 24 VAC/DC, (3) AO, (3) DI, (6) DO, MOD TCP/IP &amp; 100' of xdcr cable. Pr of 30S 37 deg. xdcrs &amp; mntg. hdwe for 18-48" pipe. Matched pr. of (mA) based sens., 32 to 302°F range</t>
  </si>
  <si>
    <t>F-4300-1144-1212-S2</t>
  </si>
  <si>
    <t>Clamp-on u-sonic flow &amp; energy meter w/ NEMA 4X encl., 24 VAC/DC, (3) AO, (3) DI, (6) DO, MOD TCP/IP &amp; 25' of submble. xdcr cable Pr of 10S 37 deg. xdcrs &amp; mntg. hdwe for 1/2-4" pipe. Matched pr. of (mA) based sens., 32 to 302°F range</t>
  </si>
  <si>
    <t>F-4300-1145-1212-S2</t>
  </si>
  <si>
    <t>Clamp-on u-sonic flow &amp; energy meter w/ NEMA 4X encl., 24 VAC/DC, (3) AO, (3) DI, (6) DO, MOD TCP/IP &amp; 50' of submble. xcdr cable Pr of 10S 37 deg. xdcrs &amp; mntg. hdwe for 1/2-4" pipe. Matched pr. of (mA) based sens., 32 to 302°F range</t>
  </si>
  <si>
    <t>F-4300-1146-1212-S2</t>
  </si>
  <si>
    <t>Clamp-on u-sonic flow &amp; energy meter w/ NEMA 4X encl., 24 VAC/DC, (3) AO, (3) DI, (6) DO, MOD TCP/IP &amp; 100' of submble. xdcr cable Pr of 10S 37 deg. xdcrs &amp; mntg. hdwe for 1/2-4" pipe. Matched pr. of (mA) based sens., 32 to 302°F range</t>
  </si>
  <si>
    <t>F-4300-1147-3231-S2</t>
  </si>
  <si>
    <t>Clamp-on u-sonic flow &amp; energy meter w/ NEMA 4X encl., 24 VAC/DC, (3) AO, (3) DI, (6) DO, MOD TCP/IP &amp; 25' of cable w/ strain relief. Pr of 30S 37 deg. xdcrs &amp; mntg. hdwe for 12-16" pipe. Matched pr. of (mA) based sens., 32 to 302°F range</t>
  </si>
  <si>
    <t>F-4300-1147-3232-S2</t>
  </si>
  <si>
    <t>Clamp-on u-sonic flow &amp; energy meter w/ NEMA 4X encl., 24 VAC/DC, (3) AO, (3) DI, (6) DO, MOD TCP/IP &amp; 25' of cable w/ strain relief. Pr of 30S 37 deg. xdcrs &amp; mntg. hdwe for 18-48" pipe. Matched pr. of (mA) based sens., 32 to 302°F range</t>
  </si>
  <si>
    <t>F-4300-1148-3231-S2</t>
  </si>
  <si>
    <t>Clamp-on u-sonic flow &amp; energy meter w/ NEMA 4X encl., 24 VAC/DC, (3) AO, (3) DI, (6) DO, MOD TCP/IP &amp; 50' of cable w/ strain relief. Pr of 30S 37 deg. xdcrs &amp; mntg. hdwe for 12-16" pipe. Matched pr. of (mA) based sens., 32 to 302°F range</t>
  </si>
  <si>
    <t>F-4300-1148-3232-S2</t>
  </si>
  <si>
    <t>Clamp-on u-sonic flow &amp; energy meter w/ NEMA 4X encl., 24 VAC/DC, (3) AO, (3) DI, (6) DO, MOD TCP/IP &amp; 50' of cable w/ strain relief. Pr of 30S 37 deg. xdcrs &amp; mntg. hdwe for 18-48" pipe. Matched pr. of (mA) based sens., 32 to 302°F range</t>
  </si>
  <si>
    <t>F-4300-1149-3231-S2</t>
  </si>
  <si>
    <t>Clamp-on u-sonic flow &amp; energy meter w/ NEMA 4X encl., 24 VAC/DC, (3) AO, (3) DI, (6) DO, MOD TCP/IP &amp; 100' of cable w/ strain relief. Pr of 30S 37 deg. xdcrs &amp; mntg. hdwe for 12-16" pipe. Matched pr. of (mA) based sens., 32 to 302°F range</t>
  </si>
  <si>
    <t>F-4300-1149-3232-S2</t>
  </si>
  <si>
    <t>Clamp-on u-sonic flow &amp; energy meter w/ NEMA 4X encl., 24 VAC/DC, (3) AO, (3) DI, (6) DO, MOD TCP/IP &amp; 100' of cable w/ strain relief. Pr of 30S 37 deg. xdcrs &amp; mntg. hdwe for 18-48" pipe. Matched pr. of (mA) based sens., 32 to 302°F range</t>
  </si>
  <si>
    <t>F-4300-1241-1212-S2</t>
  </si>
  <si>
    <t>Clamp-on u-sonic flow &amp; energy meter w/ NEMA 4X encl., 110-240 VAC, (3) AO, (3) DI, (6) DO, MOD TCP/IP &amp; 25' of xdcr cable. Pr of 10S 37 deg. xdcrs &amp; mntg. hdwe for 1/2-4" pipe. Matched pr. of (mA) based sens., 32 to 302°F range</t>
  </si>
  <si>
    <t>F-4300-1241-3231-S2</t>
  </si>
  <si>
    <t>Clamp-on u-sonic flow &amp; energy meter w/ NEMA 4X encl., 110-240 VAC, (3) AO, (3) DI, (6) DO, MOD TCP/IP &amp; 25' of xdcr cable. Pr of 30S 37 deg. xdcrs &amp; mntg. hdwe for 12-16" pipe. Matched pr. of (mA) based sens., 32 to 302°F range</t>
  </si>
  <si>
    <t>F-4300-1241-3232-S2</t>
  </si>
  <si>
    <t>Clamp-on u-sonic flow &amp; energy meter w/ NEMA 4X encl., 110-240 VAC, (3) AO, (3) DI, (6) DO, MOD TCP/IP &amp; 25' of xdcr cable. Pr of 30S 37 deg. xdcrs &amp; mntg. hdwe for 18-48" pipe. Matched pr. of (mA) based sens., 32 to 302°F range</t>
  </si>
  <si>
    <t>F-4300-1242-1212-S2</t>
  </si>
  <si>
    <t>Clamp-on u-sonic flow &amp; energy meter w/ NEMA 4X encl., 110-240 VAC, (3) AO, (3) DI, (6) DO, MOD TCP/IP &amp; 50' of xdcr cable. Pr of 10S 37 deg. xdcrs &amp; mntg. hdwe for 1/2-4" pipe. Matched pr. of (mA) based sens., 32 to 302°F range</t>
  </si>
  <si>
    <t>F-4300-1242-3231-S2</t>
  </si>
  <si>
    <t>Clamp-on u-sonic flow &amp; energy meter w/ NEMA 4X encl., 110-240 VAC, (3) AO, (3) DI, (6) DO, MOD TCP/IP &amp; 50' of xdcr cable. Pr of 30S 37 deg. xdcrs &amp; mntg. hdwe for 12-16" pipe. Matched pr. of (mA) based sens., 32 to 302°F range</t>
  </si>
  <si>
    <t>F-4300-1242-3232-S2</t>
  </si>
  <si>
    <t>Clamp-on u-sonic flow &amp; energy meter w/ NEMA 4X encl., 110-240 VAC, (3) AO, (3) DI, (6) DO, MOD TCP/IP &amp; 50' of xdcr cable. Pr of 30S 37 deg. xdcrs &amp; mntg. hdwe for 18-48" pipe. Matched pr. of (mA) based sens., 32 to 302°F range</t>
  </si>
  <si>
    <t>F-4300-1243-1212-S2</t>
  </si>
  <si>
    <t>Clamp-on u-sonic flow &amp; energy meter w/ NEMA 4X encl., 110-240 VAC, (3) AO, (3) DI, (6) DO, MOD TCP/IP &amp; 100' of xdcr cable. Pr of 10S 37 deg. xdcrs &amp; mntg. hdwe for 1/2-4" pipe. Matched pr. of (mA) based sens., 32 to 302°F range</t>
  </si>
  <si>
    <t>F-4300-1243-3231-S2</t>
  </si>
  <si>
    <t>Clamp-on u-sonic flow &amp; energy meter w/ NEMA 4X encl., 110-240 VAC, (3) AO, (3) DI, (6) DO, MOD TCP/IP &amp; 100' of xdcr cable. Pr of 30S 37 deg. xdcrs &amp; mntg. hdwe for 12-16" pipe. Matched pr. of (mA) based sens., 32 to 302°F range</t>
  </si>
  <si>
    <t>F-4300-1243-3232-S2</t>
  </si>
  <si>
    <t>Clamp-on u-sonic flow &amp; energy meter w/ NEMA 4X encl., 110-240 VAC, (3) AO, (3) DI, (6) DO, MOD TCP/IP &amp; 100' of xdcr cable. Pr of 30S 37 deg. xdcrs &amp; mntg. hdwe for 18-48" pipe. Matched pr. of (mA) based sens., 32 to 302°F range</t>
  </si>
  <si>
    <t>F-4300-1244-1212-S2</t>
  </si>
  <si>
    <t>Clamp-on u-sonic flow &amp; energy meter w/ NEMA 4X encl., 110-240 VAC, (3) AO, (3) DI, (6) DO, MOD TCP/IP &amp; 25' of submble. xdcr cable Pr of 10S 37 deg. xdcrs &amp; mntg. hdwe for 1/2-4" pipe. Matched pr. of (mA) based sens., 32 to 302°F range</t>
  </si>
  <si>
    <t>F-4300-1245-1212-S2</t>
  </si>
  <si>
    <t>Clamp-on u-sonic flow &amp; energy meter w/ NEMA 4X encl., 110-240 VAC, (3) AO, (3) DI, (6) DO, MOD TCP/IP &amp; 50' of submble. xcdr cable Pr of 10S 37 deg. xdcrs &amp; mntg. hdwe for 1/2-4" pipe. Matched pr. of (mA) based sens., 32 to 302°F range</t>
  </si>
  <si>
    <t>F-4300-1246-1212-S2</t>
  </si>
  <si>
    <t>Clamp-on u-sonic flow &amp; energy meter w/ NEMA 4X encl., 110-240 VAC, (3) AO, (3) DI, (6) DO, MOD TCP/IP &amp; 100' of submble. xdcr cable Pr of 10S 37 deg. xdcrs &amp; mntg. hdwe for 1/2-4" pipe. Matched pr. of (mA) based sens., 32 to 302°F range</t>
  </si>
  <si>
    <t>F-4300-1247-3231-S2</t>
  </si>
  <si>
    <t>Clamp-on u-sonic flow &amp; energy meter w/ NEMA 4X encl., 110-240 VAC, (3) AO, (3) DI, (6) DO, MOD TCP/IP &amp; 25' of cable w/ strain relief. Pr of 30S 37 deg. xdcrs &amp; mntg. hdwe for 12-16" pipe. Matched pr. of (mA) based sens., 32 to 302°F range</t>
  </si>
  <si>
    <t>F-4300-1247-3232-S2</t>
  </si>
  <si>
    <t>Clamp-on u-sonic flow &amp; energy meter w/ NEMA 4X encl., 110-240 VAC, (3) AO, (3) DI, (6) DO, MOD TCP/IP &amp; 25' of cable w/ strain relief. Pr of 30S 37 deg. xdcrs &amp; mntg. hdwe for 18-48" pipe. Matched pr. of (mA) based sens., 32 to 302°F range</t>
  </si>
  <si>
    <t>F-4300-1248-3231-S2</t>
  </si>
  <si>
    <t>Clamp-on u-sonic flow &amp; energy meter w/ NEMA 4X encl., 110-240 VAC, (3) AO, (3) DI, (6) DO, MOD TCP/IP &amp; 50' of cable w/ strain relief. Pr of 30S 37 deg. xdcrs &amp; mntg. hdwe for 12-16" pipe. Matched pr. of (mA) based sens., 32 to 302°F range</t>
  </si>
  <si>
    <t>F-4300-1248-3232-S2</t>
  </si>
  <si>
    <t>Clamp-on u-sonic flow &amp; energy meter w/ NEMA 4X encl., 110-240 VAC, (3) AO, (3) DI, (6) DO, MOD TCP/IP &amp; 50' of cable w/ strain relief. Pr of 30S 37 deg. xdcrs &amp; mntg. hdwe for 18-48" pipe. Matched pr. of (mA) based sens., 32 to 302°F range</t>
  </si>
  <si>
    <t>F-4300-1249-3231-S2</t>
  </si>
  <si>
    <t>Clamp-on u-sonic flow &amp; energy meter w/ NEMA 4X encl., 110-240 VAC, (3) AO, (3) DI, (6) DO, MOD TCP/IP &amp; 100' of cable w/ strain relief. Pr of 30S 37 deg. xdcrs &amp; mntg. hdwe for 12-16" pipe. Matched pr. of (mA) based sens., 32 to 302°F range</t>
  </si>
  <si>
    <t>F-4300-1249-3232-S2</t>
  </si>
  <si>
    <t>Clamp-on u-sonic flow &amp; energy meter w/ NEMA 4X encl., 110-240 VAC, (3) AO, (3) DI, (6) DO, MOD TCP/IP &amp; 100' of cable w/ strain relief. Pr of 30S 37 deg. xdcrs &amp; mntg. hdwe for 18-48" pipe. Matched pr. of (mA) based sens., 32 to 302°F range</t>
  </si>
  <si>
    <t>F-4300-1131-1212-S6</t>
  </si>
  <si>
    <t>Clamp-on u-sonic flow &amp; energy meter w/ NEMA 4X encl., 24 VAC/DC, (3) AO, (3) DI, (6) DO, RS485 &amp; 25' of xdcr cable. Pr of 10S 37 deg. xdcrs &amp; mntg. hdwe for 1/2-4" pipe. Matched pr. of (mA) based sens., 4 to 104°F range</t>
  </si>
  <si>
    <t>F-4300-1131-3231-S6</t>
  </si>
  <si>
    <t>Clamp-on u-sonic flow &amp; energy meter w/ NEMA 4X encl., 24 VAC/DC, (3) AO, (3) DI, (6) DO, RS485 &amp; 25' of xdcr cable. Pr of 30S 37 deg. xdcrs &amp; mntg. hdwe for 12-16" pipe. Matched pr. of (mA) based sens., 4 to 104°F range</t>
  </si>
  <si>
    <t>F-4300-1131-3232-S6</t>
  </si>
  <si>
    <t>Clamp-on u-sonic flow &amp; energy meter w/ NEMA 4X encl., 24 VAC/DC, (3) AO, (3) DI, (6) DO, RS485 &amp; 25' of xdcr cable. Pr of 30S 37 deg. xdcrs &amp; mntg. hdwe for 18-48" pipe. Matched pr. of (mA) based sens., 4 to 104°F range</t>
  </si>
  <si>
    <t>F-4300-1132-1212-S6</t>
  </si>
  <si>
    <t>Clamp-on u-sonic flow &amp; energy meter w/ NEMA 4X encl., 24 VAC/DC, (3) AO, (3) DI, (6) DO, RS485 &amp; 50' of xdcr cable. Pr of 10S 37 deg. xdcrs &amp; mntg. hdwe for 1/2-4" pipe. Matched pr. of (mA) based sens., 4 to 104°F range</t>
  </si>
  <si>
    <t>F-4300-1132-3231-S6</t>
  </si>
  <si>
    <t>Clamp-on u-sonic flow &amp; energy meter w/ NEMA 4X encl., 24 VAC/DC, (3) AO, (3) DI, (6) DO, RS485 &amp; 50' of xdcr cable. Pr of 30S 37 deg. xdcrs &amp; mntg. hdwe for 12-16" pipe. Matched pr. of (mA) based sens., 4 to 104°F range</t>
  </si>
  <si>
    <t>F-4300-1132-3232-S6</t>
  </si>
  <si>
    <t>Clamp-on u-sonic flow &amp; energy meter w/ NEMA 4X encl., 24 VAC/DC, (3) AO, (3) DI, (6) DO, RS485 &amp; 50' of xdcr cable. Pr of 30S 37 deg. xdcrs &amp; mntg. hdwe for 18-48" pipe. Matched pr. of (mA) based sens., 4 to 104°F range</t>
  </si>
  <si>
    <t>F-4300-1133-1212-S6</t>
  </si>
  <si>
    <t>Clamp-on u-sonic flow &amp; energy meter w/ NEMA 4X encl., 24 VAC/DC, (3) AO, (3) DI, (6) DO, RS485 &amp; 100' of xdcr cable. Pr of 10S 37 deg. xdcrs &amp; mntg. hdwe for 1/2-4" pipe. Matched pr. of (mA) based sens., 4 to 104°F range</t>
  </si>
  <si>
    <t>F-4300-1133-3231-S6</t>
  </si>
  <si>
    <t>Clamp-on u-sonic flow &amp; energy meter w/ NEMA 4X encl., 24 VAC/DC, (3) AO, (3) DI, (6) DO, RS485 &amp; 100' of xdcr cable. Pr of 30S 37 deg. xdcrs &amp; mntg. hdwe for 12-16" pipe. Matched pr. of (mA) based sens., 4 to 104°F range</t>
  </si>
  <si>
    <t>F-4300-1133-3232-S6</t>
  </si>
  <si>
    <t>Clamp-on u-sonic flow &amp; energy meter w/ NEMA 4X encl., 24 VAC/DC, (3) AO, (3) DI, (6) DO, RS485 &amp; 100' of xdcr cable. Pr of 30S 37 deg. xdcrs &amp; mntg. hdwe for 18-48" pipe. Matched pr. of (mA) based sens., 4 to 104°F range</t>
  </si>
  <si>
    <t>F-4300-1134-1212-S6</t>
  </si>
  <si>
    <t>Clamp-on u-sonic flow &amp; energy meter w/ NEMA 4X encl., 24 VAC/DC, (3) AO, (3) DI, (6) DO, RS485 &amp; 25' of submble. xdcr cable Pr of 10S 37 deg. xdcrs &amp; mntg. hdwe for 1/2-4" pipe. Matched pr. of (mA) based sens., 4 to 104°F range</t>
  </si>
  <si>
    <t>F-4300-1135-1212-S6</t>
  </si>
  <si>
    <t>Clamp-on u-sonic flow &amp; energy meter w/ NEMA 4X encl., 24 VAC/DC, (3) AO, (3) DI, (6) DO, RS485 &amp; 50' of submble. xcdr cable Pr of 10S 37 deg. xdcrs &amp; mntg. hdwe for 1/2-4" pipe. Matched pr. of (mA) based sens., 4 to 104°F range</t>
  </si>
  <si>
    <t>F-4300-1136-1212-S6</t>
  </si>
  <si>
    <t>Clamp-on u-sonic flow &amp; energy meter w/ NEMA 4X encl., 24 VAC/DC, (3) AO, (3) DI, (6) DO, RS485 &amp; 100' of submble. xdcr cable Pr of 10S 37 deg. xdcrs &amp; mntg. hdwe for 1/2-4" pipe. Matched pr. of (mA) based sens., 4 to 104°F range</t>
  </si>
  <si>
    <t>F-4300-1137-3231-S6</t>
  </si>
  <si>
    <t>Clamp-on u-sonic flow &amp; energy meter w/ NEMA 4X encl., 24 VAC/DC, (3) AO, (3) DI, (6) DO, RS485 &amp; 25' of cable w/ strain relief. Pr of 30S 37 deg. xdcrs &amp; mntg. hdwe for 12-16" pipe. Matched pr. of (mA) based sens., 4 to 104°F range</t>
  </si>
  <si>
    <t>F-4300-1137-3232-S6</t>
  </si>
  <si>
    <t>Clamp-on u-sonic flow &amp; energy meter w/ NEMA 4X encl., 24 VAC/DC, (3) AO, (3) DI, (6) DO, RS485 &amp; 25' of cable w/ strain relief. Pr of 30S 37 deg. xdcrs &amp; mntg. hdwe for 18-48" pipe. Matched pr. of (mA) based sens., 4 to 104°F range</t>
  </si>
  <si>
    <t>F-4300-1138-3231-S6</t>
  </si>
  <si>
    <t>Clamp-on u-sonic flow &amp; energy meter w/ NEMA 4X encl., 24 VAC/DC, (3) AO, (3) DI, (6) DO, RS485 &amp; 50' of cable w/ strain relief. Pr of 30S 37 deg. xdcrs &amp; mntg. hdwe for 12-16" pipe. Matched pr. of (mA) based sens., 4 to 104°F range</t>
  </si>
  <si>
    <t>F-4300-1138-3232-S6</t>
  </si>
  <si>
    <t>Clamp-on u-sonic flow &amp; energy meter w/ NEMA 4X encl., 24 VAC/DC, (3) AO, (3) DI, (6) DO, RS485 &amp; 50' of cable w/ strain relief. Pr of 30S 37 deg. xdcrs &amp; mntg. hdwe for 18-48" pipe. Matched pr. of (mA) based sens., 4 to 104°F range</t>
  </si>
  <si>
    <t>F-4300-1139-3231-S6</t>
  </si>
  <si>
    <t>Clamp-on u-sonic flow &amp; energy meter w/ NEMA 4X encl., 24 VAC/DC, (3) AO, (3) DI, (6) DO, RS485 &amp; 100' of cable w/ strain relief. Pr of 30S 37 deg. xdcrs &amp; mntg. hdwe for 12-16" pipe. Matched pr. of (mA) based sens., 4 to 104°F range</t>
  </si>
  <si>
    <t>F-4300-1139-3232-S6</t>
  </si>
  <si>
    <t>Clamp-on u-sonic flow &amp; energy meter w/ NEMA 4X encl., 24 VAC/DC, (3) AO, (3) DI, (6) DO, RS485 &amp; 100' of cable w/ strain relief. Pr of 30S 37 deg. xdcrs &amp; mntg. hdwe for 18-48" pipe. Matched pr. of (mA) based sens., 4 to 104°F range</t>
  </si>
  <si>
    <t>F-4300-1231-1212-S6</t>
  </si>
  <si>
    <t>Clamp-on u-sonic flow &amp; energy meter w/ NEMA 4X encl., 110-240 VAC, (3) AO, (3) DI, (6) DO, RS485 &amp; 25' of xdcr cable. Pr of 10S 37 deg. xdcrs &amp; mntg. hdwe for 1/2-4" pipe. Matched pr. of (mA) based sens., 4 to 104°F range</t>
  </si>
  <si>
    <t>F-4300-1231-3231-S6</t>
  </si>
  <si>
    <t>Clamp-on u-sonic flow &amp; energy meter w/ NEMA 4X encl., 110-240 VAC, (3) AO, (3) DI, (6) DO, RS485 &amp; 25' of xdcr cable. Pr of 30S 37 deg. xdcrs &amp; mntg. hdwe for 12-16" pipe. Matched pr. of (mA) based sens., 4 to 104°F range</t>
  </si>
  <si>
    <t>F-4300-1231-3232-S6</t>
  </si>
  <si>
    <t>Clamp-on u-sonic flow &amp; energy meter w/ NEMA 4X encl., 110-240 VAC, (3) AO, (3) DI, (6) DO, RS485 &amp; 25' of xdcr cable. Pr of 30S 37 deg. xdcrs &amp; mntg. hdwe for 18-48" pipe. Matched pr. of (mA) based sens., 4 to 104°F range</t>
  </si>
  <si>
    <t>F-4300-1232-1212-S6</t>
  </si>
  <si>
    <t>Clamp-on u-sonic flow &amp; energy meter w/ NEMA 4X encl., 110-240 VAC, (3) AO, (3) DI, (6) DO, RS485 &amp; 50' of xdcr cable. Pr of 10S 37 deg. xdcrs &amp; mntg. hdwe for 1/2-4" pipe. Matched pr. of (mA) based sens., 4 to 104°F range</t>
  </si>
  <si>
    <t>F-4300-1232-3231-S6</t>
  </si>
  <si>
    <t>Clamp-on u-sonic flow &amp; energy meter w/ NEMA 4X encl., 110-240 VAC, (3) AO, (3) DI, (6) DO, RS485 &amp; 50' of xdcr cable. Pr of 30S 37 deg. xdcrs &amp; mntg. hdwe for 12-16" pipe. Matched pr. of (mA) based sens., 4 to 104°F range</t>
  </si>
  <si>
    <t>F-4300-1232-3232-S6</t>
  </si>
  <si>
    <t>Clamp-on u-sonic flow &amp; energy meter w/ NEMA 4X encl., 110-240 VAC, (3) AO, (3) DI, (6) DO, RS485 &amp; 50' of xdcr cable. Pr of 30S 37 deg. xdcrs &amp; mntg. hdwe for 18-48" pipe. Matched pr. of (mA) based sens., 4 to 104°F range</t>
  </si>
  <si>
    <t>F-4300-1233-1212-S6</t>
  </si>
  <si>
    <t>Clamp-on u-sonic flow &amp; energy meter w/ NEMA 4X encl., 110-240 VAC, (3) AO, (3) DI, (6) DO, RS485 &amp; 100' of xdcr cable. Pr of 10S 37 deg. xdcrs &amp; mntg. hdwe for 1/2-4" pipe. Matched pr. of (mA) based sens., 4 to 104°F range</t>
  </si>
  <si>
    <t>F-4300-1233-3231-S6</t>
  </si>
  <si>
    <t>Clamp-on u-sonic flow &amp; energy meter w/ NEMA 4X encl., 110-240 VAC, (3) AO, (3) DI, (6) DO, RS485 &amp; 100' of xdcr cable. Pr of 30S 37 deg. xdcrs &amp; mntg. hdwe for 12-16" pipe. Matched pr. of (mA) based sens., 4 to 104°F range</t>
  </si>
  <si>
    <t>F-4300-1233-3232-S6</t>
  </si>
  <si>
    <t>Clamp-on u-sonic flow &amp; energy meter w/ NEMA 4X encl., 110-240 VAC, (3) AO, (3) DI, (6) DO, RS485 &amp; 100' of xdcr cable. Pr of 30S 37 deg. xdcrs &amp; mntg. hdwe for 18-48" pipe. Matched pr. of (mA) based sens., 4 to 104°F range</t>
  </si>
  <si>
    <t>F-4300-1142-1212-S6</t>
  </si>
  <si>
    <t>Clamp-on u-sonic flow &amp; energy meter w/ NEMA 4X encl., 24 VAC/DC, (3) AO, (3) DI, (6) DO, MOD TCP/IP &amp; 50' of xdcr cable. Pr of 10S 37 deg. xdcrs &amp; mntg. hdwe for 1/2-4" pipe. Matched pr. of (mA) based sens., 4 to 104°F range</t>
  </si>
  <si>
    <t>F-4300-1142-3231-S6</t>
  </si>
  <si>
    <t>Clamp-on u-sonic flow &amp; energy meter w/ NEMA 4X encl., 24 VAC/DC, (3) AO, (3) DI, (6) DO, MOD TCP/IP &amp; 50' of xdcr cable. Pr of 30S 37 deg. xdcrs &amp; mntg. hdwe for 12-16" pipe. Matched pr. of (mA) based sens., 4 to 104°F range</t>
  </si>
  <si>
    <t>F-4300-1142-3232-S6</t>
  </si>
  <si>
    <t>Clamp-on u-sonic flow &amp; energy meter w/ NEMA 4X encl., 24 VAC/DC, (3) AO, (3) DI, (6) DO, MOD TCP/IP &amp; 50' of xdcr cable. Pr of 30S 37 deg. xdcrs &amp; mntg. hdwe for 18-48" pipe. Matched pr. of (mA) based sens., 4 to 104°F range</t>
  </si>
  <si>
    <t>F-4300-1143-1212-S6</t>
  </si>
  <si>
    <t>Clamp-on u-sonic flow &amp; energy meter w/ NEMA 4X encl., 24 VAC/DC, (3) AO, (3) DI, (6) DO, MOD TCP/IP &amp; 100' of xdcr cable. Pr of 10S 37 deg. xdcrs &amp; mntg. hdwe for 1/2-4" pipe. Matched pr. of (mA) based sens., 4 to 104°F range</t>
  </si>
  <si>
    <t>F-4300-1143-3231-S6</t>
  </si>
  <si>
    <t>Clamp-on u-sonic flow &amp; energy meter w/ NEMA 4X encl., 24 VAC/DC, (3) AO, (3) DI, (6) DO, MOD TCP/IP &amp; 100' of xdcr cable. Pr of 30S 37 deg. xdcrs &amp; mntg. hdwe for 12-16" pipe. Matched pr. of (mA) based sens., 4 to 104°F range</t>
  </si>
  <si>
    <t>F-4300-1143-3232-S6</t>
  </si>
  <si>
    <t>Clamp-on u-sonic flow &amp; energy meter w/ NEMA 4X encl., 24 VAC/DC, (3) AO, (3) DI, (6) DO, MOD TCP/IP &amp; 100' of xdcr cable. Pr of 30S 37 deg. xdcrs &amp; mntg. hdwe for 18-48" pipe. Matched pr. of (mA) based sens., 4 to 104°F range</t>
  </si>
  <si>
    <t>F-4300-1144-1212-S6</t>
  </si>
  <si>
    <t>Clamp-on u-sonic flow &amp; energy meter w/ NEMA 4X encl., 24 VAC/DC, (3) AO, (3) DI, (6) DO, MOD TCP/IP &amp; 25' of submble. xdcr cable Pr of 10S 37 deg. xdcrs &amp; mntg. hdwe for 1/2-4" pipe. Matched pr. of (mA) based sens., 4 to 104°F range</t>
  </si>
  <si>
    <t>F-4300-1145-1212-S6</t>
  </si>
  <si>
    <t>Clamp-on u-sonic flow &amp; energy meter w/ NEMA 4X encl., 24 VAC/DC, (3) AO, (3) DI, (6) DO, MOD TCP/IP &amp; 50' of submble. xcdr cable Pr of 10S 37 deg. xdcrs &amp; mntg. hdwe for 1/2-4" pipe. Matched pr. of (mA) based sens., 4 to 104°F range</t>
  </si>
  <si>
    <t>F-4300-1146-1212-S6</t>
  </si>
  <si>
    <t>Clamp-on u-sonic flow &amp; energy meter w/ NEMA 4X encl., 24 VAC/DC, (3) AO, (3) DI, (6) DO, MOD TCP/IP &amp; 100' of submble. xdcr cable Pr of 10S 37 deg. xdcrs &amp; mntg. hdwe for 1/2-4" pipe. Matched pr. of (mA) based sens., 4 to 104°F range</t>
  </si>
  <si>
    <t>F-4300-1147-3231-S6</t>
  </si>
  <si>
    <t>Clamp-on u-sonic flow &amp; energy meter w/ NEMA 4X encl., 24 VAC/DC, (3) AO, (3) DI, (6) DO, MOD TCP/IP &amp; 25' of cable w/ strain relief. Pr of 30S 37 deg. xdcrs &amp; mntg. hdwe for 12-16" pipe. Matched pr. of (mA) based sens., 4 to 104°F range</t>
  </si>
  <si>
    <t>F-4300-1147-3232-S6</t>
  </si>
  <si>
    <t>Clamp-on u-sonic flow &amp; energy meter w/ NEMA 4X encl., 24 VAC/DC, (3) AO, (3) DI, (6) DO, MOD TCP/IP &amp; 25' of cable w/ strain relief. Pr of 30S 37 deg. xdcrs &amp; mntg. hdwe for 18-48" pipe. Matched pr. of (mA) based sens., 4 to 104°F range</t>
  </si>
  <si>
    <t>F-4300-1148-3231-S6</t>
  </si>
  <si>
    <t>Clamp-on u-sonic flow &amp; energy meter w/ NEMA 4X encl., 24 VAC/DC, (3) AO, (3) DI, (6) DO, MOD TCP/IP &amp; 50' of cable w/ strain relief. Pr of 30S 37 deg. xdcrs &amp; mntg. hdwe for 12-16" pipe. Matched pr. of (mA) based sens., 4 to 104°F range</t>
  </si>
  <si>
    <t>F-4300-1148-3232-S6</t>
  </si>
  <si>
    <t>Clamp-on u-sonic flow &amp; energy meter w/ NEMA 4X encl., 24 VAC/DC, (3) AO, (3) DI, (6) DO, MOD TCP/IP &amp; 50' of cable w/ strain relief. Pr of 30S 37 deg. xdcrs &amp; mntg. hdwe for 18-48" pipe. Matched pr. of (mA) based sens., 4 to 104°F range</t>
  </si>
  <si>
    <t>F-4300-1149-3231-S6</t>
  </si>
  <si>
    <t>Clamp-on u-sonic flow &amp; energy meter w/ NEMA 4X encl., 24 VAC/DC, (3) AO, (3) DI, (6) DO, MOD TCP/IP &amp; 100' of cable w/ strain relief. Pr of 30S 37 deg. xdcrs &amp; mntg. hdwe for 12-16" pipe. Matched pr. of (mA) based sens., 4 to 104°F range</t>
  </si>
  <si>
    <t>F-4300-1149-3232-S6</t>
  </si>
  <si>
    <t>Clamp-on u-sonic flow &amp; energy meter w/ NEMA 4X encl., 24 VAC/DC, (3) AO, (3) DI, (6) DO, MOD TCP/IP &amp; 100' of cable w/ strain relief. Pr of 30S 37 deg. xdcrs &amp; mntg. hdwe for 18-48" pipe. Matched pr. of (mA) based sens., 4 to 104°F range</t>
  </si>
  <si>
    <t>F-4300-1241-1212-S6</t>
  </si>
  <si>
    <t>Clamp-on u-sonic flow &amp; energy meter w/ NEMA 4X encl., 110-240 VAC, (3) AO, (3) DI, (6) DO, MOD TCP/IP &amp; 25' of xdcr cable. Pr of 10S 37 deg. xdcrs &amp; mntg. hdwe for 1/2-4" pipe. Matched pr. of (mA) based sens., 4 to 104°F range</t>
  </si>
  <si>
    <t>F-4300-1241-3231-S6</t>
  </si>
  <si>
    <t>Clamp-on u-sonic flow &amp; energy meter w/ NEMA 4X encl., 110-240 VAC, (3) AO, (3) DI, (6) DO, MOD TCP/IP &amp; 25' of xdcr cable. Pr of 30S 37 deg. xdcrs &amp; mntg. hdwe for 12-16" pipe. Matched pr. of (mA) based sens., 4 to 104°F range</t>
  </si>
  <si>
    <t>F-4300-1241-3232-S6</t>
  </si>
  <si>
    <t>Clamp-on u-sonic flow &amp; energy meter w/ NEMA 4X encl., 110-240 VAC, (3) AO, (3) DI, (6) DO, MOD TCP/IP &amp; 25' of xdcr cable. Pr of 30S 37 deg. xdcrs &amp; mntg. hdwe for 18-48" pipe. Matched pr. of (mA) based sens., 4 to 104°F range</t>
  </si>
  <si>
    <t>F-4300-1242-1212-S6</t>
  </si>
  <si>
    <t>Clamp-on u-sonic flow &amp; energy meter w/ NEMA 4X encl., 110-240 VAC, (3) AO, (3) DI, (6) DO, MOD TCP/IP &amp; 50' of xdcr cable. Pr of 10S 37 deg. xdcrs &amp; mntg. hdwe for 1/2-4" pipe. Matched pr. of (mA) based sens., 4 to 104°F range</t>
  </si>
  <si>
    <t>F-4300-1242-3231-S6</t>
  </si>
  <si>
    <t>Clamp-on u-sonic flow &amp; energy meter w/ NEMA 4X encl., 110-240 VAC, (3) AO, (3) DI, (6) DO, MOD TCP/IP &amp; 50' of xdcr cable. Pr of 30S 37 deg. xdcrs &amp; mntg. hdwe for 12-16" pipe. Matched pr. of (mA) based sens., 4 to 104°F range</t>
  </si>
  <si>
    <t>F-4300-1242-3232-S6</t>
  </si>
  <si>
    <t>Clamp-on u-sonic flow &amp; energy meter w/ NEMA 4X encl., 110-240 VAC, (3) AO, (3) DI, (6) DO, MOD TCP/IP &amp; 50' of xdcr cable. Pr of 30S 37 deg. xdcrs &amp; mntg. hdwe for 18-48" pipe. Matched pr. of (mA) based sens., 4 to 104°F range</t>
  </si>
  <si>
    <t>F-4300-1243-1212-S6</t>
  </si>
  <si>
    <t>Clamp-on u-sonic flow &amp; energy meter w/ NEMA 4X encl., 110-240 VAC, (3) AO, (3) DI, (6) DO, MOD TCP/IP &amp; 100' of xdcr cable. Pr of 10S 37 deg. xdcrs &amp; mntg. hdwe for 1/2-4" pipe. Matched pr. of (mA) based sens., 4 to 104°F range</t>
  </si>
  <si>
    <t>F-4300-1243-3231-S6</t>
  </si>
  <si>
    <t>Clamp-on u-sonic flow &amp; energy meter w/ NEMA 4X encl., 110-240 VAC, (3) AO, (3) DI, (6) DO, MOD TCP/IP &amp; 100' of xdcr cable. Pr of 30S 37 deg. xdcrs &amp; mntg. hdwe for 12-16" pipe. Matched pr. of (mA) based sens., 4 to 104°F range</t>
  </si>
  <si>
    <t>F-4300-1243-3232-S6</t>
  </si>
  <si>
    <t>Clamp-on u-sonic flow &amp; energy meter w/ NEMA 4X encl., 110-240 VAC, (3) AO, (3) DI, (6) DO, MOD TCP/IP &amp; 100' of xdcr cable. Pr of 30S 37 deg. xdcrs &amp; mntg. hdwe for 18-48" pipe. Matched pr. of (mA) based sens., 4 to 104°F range</t>
  </si>
  <si>
    <t>F-4300-1244-1212-S6</t>
  </si>
  <si>
    <t>Clamp-on u-sonic flow &amp; energy meter w/ NEMA 4X encl., 110-240 VAC, (3) AO, (3) DI, (6) DO, MOD TCP/IP &amp; 25' of submble. xdcr cable Pr of 10S 37 deg. xdcrs &amp; mntg. hdwe for 1/2-4" pipe. Matched pr. of (mA) based sens., 4 to 104°F range</t>
  </si>
  <si>
    <t>F-4300-1245-1212-S6</t>
  </si>
  <si>
    <t>Clamp-on u-sonic flow &amp; energy meter w/ NEMA 4X encl., 110-240 VAC, (3) AO, (3) DI, (6) DO, MOD TCP/IP &amp; 50' of submble. xcdr cable Pr of 10S 37 deg. xdcrs &amp; mntg. hdwe for 1/2-4" pipe. Matched pr. of (mA) based sens., 4 to 104°F range</t>
  </si>
  <si>
    <t>F-4300-1246-1212-S6</t>
  </si>
  <si>
    <t>Clamp-on u-sonic flow &amp; energy meter w/ NEMA 4X encl., 110-240 VAC, (3) AO, (3) DI, (6) DO, MOD TCP/IP &amp; 100' of submble. xdcr cable Pr of 10S 37 deg. xdcrs &amp; mntg. hdwe for 1/2-4" pipe. Matched pr. of (mA) based sens., 4 to 104°F range</t>
  </si>
  <si>
    <t>F-4300-1247-3231-S6</t>
  </si>
  <si>
    <t>Clamp-on u-sonic flow &amp; energy meter w/ NEMA 4X encl., 110-240 VAC, (3) AO, (3) DI, (6) DO, MOD TCP/IP &amp; 25' of cable w/ strain relief. Pr of 30S 37 deg. xdcrs &amp; mntg. hdwe for 12-16" pipe. Matched pr. of (mA) based sens., 4 to 104°F range</t>
  </si>
  <si>
    <t>F-4300-1247-3232-S6</t>
  </si>
  <si>
    <t>Clamp-on u-sonic flow &amp; energy meter w/ NEMA 4X encl., 110-240 VAC, (3) AO, (3) DI, (6) DO, MOD TCP/IP &amp; 25' of cable w/ strain relief. Pr of 30S 37 deg. xdcrs &amp; mntg. hdwe for 18-48" pipe. Matched pr. of (mA) based sens., 4 to 104°F range</t>
  </si>
  <si>
    <t>F-4300-1248-3231-S6</t>
  </si>
  <si>
    <t>Clamp-on u-sonic flow &amp; energy meter w/ NEMA 4X encl., 110-240 VAC, (3) AO, (3) DI, (6) DO, MOD TCP/IP &amp; 50' of cable w/ strain relief. Pr of 30S 37 deg. xdcrs &amp; mntg. hdwe for 12-16" pipe. Matched pr. of (mA) based sens., 4 to 104°F range</t>
  </si>
  <si>
    <t>F-4300-1248-3232-S6</t>
  </si>
  <si>
    <t>Clamp-on u-sonic flow &amp; energy meter w/ NEMA 4X encl., 110-240 VAC, (3) AO, (3) DI, (6) DO, MOD TCP/IP &amp; 50' of cable w/ strain relief. Pr of 30S 37 deg. xdcrs &amp; mntg. hdwe for 18-48" pipe. Matched pr. of (mA) based sens., 4 to 104°F range</t>
  </si>
  <si>
    <t>F-4300-1249-3231-S6</t>
  </si>
  <si>
    <t>Clamp-on u-sonic flow &amp; energy meter w/ NEMA 4X encl., 110-240 VAC, (3) AO, (3) DI, (6) DO, MOD TCP/IP &amp; 100' of cable w/ strain relief. Pr of 30S 37 deg. xdcrs &amp; mntg. hdwe for 12-16" pipe. Matched pr. of (mA) based sens., 4 to 104°F range</t>
  </si>
  <si>
    <t>F-4300-1249-3232-S6</t>
  </si>
  <si>
    <t>Clamp-on u-sonic flow &amp; energy meter w/ NEMA 4X encl., 110-240 VAC, (3) AO, (3) DI, (6) DO, MOD TCP/IP &amp; 100' of cable w/ strain relief. Pr of 30S 37 deg. xdcrs &amp; mntg. hdwe for 18-48" pipe. Matched pr. of (mA) based sens., 4 to 104°F range</t>
  </si>
  <si>
    <t>F-4300-1121-1212-00</t>
  </si>
  <si>
    <t>Clamp-on u-sonic flow meter w/ NEMA 4X encl., 24 VAC/DC, (1) AO, (2) DO, MOD TCP/IP &amp; 25' of xdcr cable. Pr of 10S 37 deg. xdcrs &amp; mntg. hdwe for 1/2-4" pipe.</t>
  </si>
  <si>
    <t>Clamp-on u-sonic flow meter w/ NEMA 4X encl., 24 VAC/DC, (1) AO, (2) DO, RS485 &amp; 25' of xdcr cable. Pr of 20S and mntg. hdwe for 2-6" pipe.</t>
  </si>
  <si>
    <t>Clamp-on u-sonic flow meter w/ NEMA 4X encl., 24 VAC/DC, (1) AO, (2) DO, RS485 &amp; 25' of xdcr cable. Pr of 20S and mntg. hdwe for 8-10" pipe.</t>
  </si>
  <si>
    <t>Clamp-on u-sonic flow meter w/ NEMA 4X encl., 24 VAC/DC, (1) AO, (2) DO, RS485 &amp; 50' of xdcr cable. Pr of 20S and mntg. hdwe for 2-6" pipe.</t>
  </si>
  <si>
    <t>Clamp-on u-sonic flow meter w/ NEMA 4X encl., 24 VAC/DC, (1) AO, (2) DO, RS485 &amp; 50' of xdcr cable. Pr of 20S and mntg. hdwe for 8-10" pipe.</t>
  </si>
  <si>
    <t>Clamp-on u-sonic flow meter w/ NEMA 4X encl., 24 VAC/DC, (1) AO, (2) DO, RS485 &amp; 100' of xdcr cable. Pr of 20S and mntg. hdwe for 2-6" pipe.</t>
  </si>
  <si>
    <t>Clamp-on u-sonic flow meter w/ NEMA 4X encl., 24 VAC/DC, (1) AO, (2) DO, RS485 &amp; 100' of xdcr cable. Pr of 20S and mntg. hdwe for 8-10" pipe.</t>
  </si>
  <si>
    <t>Clamp-on u-sonic flow meter w/ NEMA 4X encl., 24 VAC/DC, (1) AO, (2) DO, MOD TCP/IP &amp; 25' of xdcr cable. Pr of 20S and mntg. hdwe for 8-10" pipe.</t>
  </si>
  <si>
    <t>Clamp-on u-sonic flow meter w/ NEMA 4X encl., 24 VAC/DC, (1) AO, (2) DO, MOD TCP/IP &amp; 25' of xdcr cable. Pr of 20S and mntg. hdwe for 2-6" pipe.</t>
  </si>
  <si>
    <t>Clamp-on u-sonic flow meter w/ NEMA 4X encl., 24 VAC/DC, (1) AO, (2) DO, MOD TCP/IP &amp; 50' of xdcr cable. Pr of 20S and mntg. hdwe for 8-10" pipe.</t>
  </si>
  <si>
    <t>Clamp-on u-sonic flow meter w/ NEMA 4X encl., 24 VAC/DC, (1) AO, (2) DO, MOD TCP/IP &amp; 50' of xdcr cable. Pr of 20S and mntg. hdwe for 2-6" pipe.</t>
  </si>
  <si>
    <t>Clamp-on u-sonic flow meter w/ NEMA 4X encl., 24 VAC/DC, (1) AO, (2) DO, MOD TCP/IP &amp; 100' of xdcr cable. Pr of 20S and mntg. hdwe for 2-6" pipe.</t>
  </si>
  <si>
    <t>Clamp-on u-sonic flow meter w/ NEMA 4X encl., 24 VAC/DC, (1) AO, (2) DO, MOD TCP/IP &amp; 100' of xdcr cable. Pr of 20S and mntg. hdwe for 8-10" pipe.</t>
  </si>
  <si>
    <t>Clamp-on u-sonic flow meter w/ NEMA 4X encl., 110-240 VAC, (1) AO, (2) DO, RS485 &amp; 25' of xdcr cable. Pr of 20S and mntg. hdwe for 2-6" pipe.</t>
  </si>
  <si>
    <t>Clamp-on u-sonic flow meter w/ NEMA 4X encl., 110-240 VAC, (1) AO, (2) DO, RS485 &amp; 25' of xdcr cable. Pr of 20S and mntg. hdwe for 8-10" pipe.</t>
  </si>
  <si>
    <t>Clamp-on u-sonic flow meter w/ NEMA 4X encl., 110-240 VAC, (1) AO, (2) DO, RS485 &amp; 50' of xdcr cable. Pr of 20S and mntg. hdwe for 2-6" pipe.</t>
  </si>
  <si>
    <t>Clamp-on u-sonic flow meter w/ NEMA 4X encl., 110-240 VAC, (1) AO, (2) DO, RS485 &amp; 50' of xdcr cable. Pr of 20S and mntg. hdwe for 8-10" pipe.</t>
  </si>
  <si>
    <t>Clamp-on u-sonic flow meter w/ NEMA 4X encl., 110-240 VAC, (1) AO, (2) DO, RS485 &amp; 100' of xdcr cable. Pr of 20S and mntg. hdwe for 2-6" pipe.</t>
  </si>
  <si>
    <t>Clamp-on u-sonic flow meter w/ NEMA 4X encl., 110-240 VAC, (1) AO, (2) DO, RS485 &amp; 100' of xdcr cable. Pr of 20S and mntg. hdwe for 8-10" pipe.</t>
  </si>
  <si>
    <t>Clamp-on u-sonic flow &amp; energy meter w/ NEMA 4X encl., 24 VAC/DC, (3) AO, (3) DI, (6) DO, RS485 &amp; 25' of xdcr cable. Pr of 20S and mntg. hdwe for 2-6" pipe. Matched pr. of (mA) based sens., CHW/CW.</t>
  </si>
  <si>
    <t>Clamp-on u-sonic flow &amp; energy meter w/ NEMA 4X encl., 24 VAC/DC, (3) AO, (3) DI, (6) DO, RS485 &amp; 25' of xdcr cable. Pr of 20S and mntg. hdwe for 8-10" pipe. Matched pr. of (mA) based sens., CHW/CW.</t>
  </si>
  <si>
    <t>Clamp-on u-sonic flow &amp; energy meter w/ NEMA 4X encl., 24 VAC/DC, (3) AO, (3) DI, (6) DO, RS485 &amp; 50' of xdcr cable. Pr of 20S and mntg. hdwe for 2-6" pipe. Matched pr. of (mA) based sens., CHW/CW.</t>
  </si>
  <si>
    <t>Clamp-on u-sonic flow &amp; energy meter w/ NEMA 4X encl., 24 VAC/DC, (3) AO, (3) DI, (6) DO, RS485 &amp; 50' of xdcr cable. Pr of 20S and mntg. hdwe for 8-10" pipe. Matched pr. of (mA) based sens., CHW/CW.</t>
  </si>
  <si>
    <t>Clamp-on u-sonic flow &amp; energy meter w/ NEMA 4X encl., 24 VAC/DC, (3) AO, (3) DI, (6) DO, RS485 &amp; 100' of xdcr cable. Pr of 20S and mntg. hdwe for 2-6" pipe. Matched pr. of (mA) based sens., CHW/CW.</t>
  </si>
  <si>
    <t>Clamp-on u-sonic flow &amp; energy meter w/ NEMA 4X encl., 24 VAC/DC, (3) AO, (3) DI, (6) DO, RS485 &amp; 100' of xdcr cable. Pr of 20S and mntg. hdwe for 8-10" pipe. Matched pr. of (mA) based sens., CHW/CW.</t>
  </si>
  <si>
    <t>Clamp-on u-sonic flow &amp; energy meter w/ NEMA 4X encl., 110-240 VAC, (3) AO, (3) DI, (6) DO, RS485 &amp; 25' of xdcr cable. Pr of 20S and mntg. hdwe for 2-6" pipe. Matched pr. of (mA) based sens., CHW/CW.</t>
  </si>
  <si>
    <t>Clamp-on u-sonic flow &amp; energy meter w/ NEMA 4X encl., 110-240 VAC, (3) AO, (3) DI, (6) DO, RS485 &amp; 25' of xdcr cable. Pr of 20S and mntg. hdwe for 8-10" pipe. Matched pr. of (mA) based sens., CHW/CW.</t>
  </si>
  <si>
    <t>Clamp-on u-sonic flow &amp; energy meter w/ NEMA 4X encl., 110-240 VAC, (3) AO, (3) DI, (6) DO, RS485 &amp; 50' of xdcr cable. Pr of 20S and mntg. hdwe for 2-6" pipe. Matched pr. of (mA) based sens., CHW/CW.</t>
  </si>
  <si>
    <t>Clamp-on u-sonic flow &amp; energy meter w/ NEMA 4X encl., 110-240 VAC, (3) AO, (3) DI, (6) DO, RS485 &amp; 50' of xdcr cable. Pr of 20S and mntg. hdwe for 8-10" pipe. Matched pr. of (mA) based sens., CHW/CW.</t>
  </si>
  <si>
    <t>Clamp-on u-sonic flow &amp; energy meter w/ NEMA 4X encl., 110-240 VAC, (3) AO, (3) DI, (6) DO, RS485 &amp; 100' of xdcr cable. Pr of 20S and mntg. hdwe for 2-6" pipe. Matched pr. of (mA) based sens., CHW/CW.</t>
  </si>
  <si>
    <t>Clamp-on u-sonic flow &amp; energy meter w/ NEMA 4X encl., 110-240 VAC, (3) AO, (3) DI, (6) DO, RS485 &amp; 100' of xdcr cable. Pr of 20S and mntg. hdwe for 8-10" pipe. Matched pr. of (mA) based sens., CHW/CW.</t>
  </si>
  <si>
    <t>Clamp-on u-sonic flow &amp; energy meter w/ NEMA 4X encl., 24 VAC/DC, (3) AO, (3) DI, (6) DO, MOD TCP/IP &amp; 50' of xdcr cable. Pr of 20S and mntg. hdwe for 2-6" pipe. Matched pr. of (mA) based sens., CHW/CW.</t>
  </si>
  <si>
    <t>Clamp-on u-sonic flow &amp; energy meter w/ NEMA 4X encl., 24 VAC/DC, (3) AO, (3) DI, (6) DO, MOD TCP/IP &amp; 50' of xdcr cable. Pr of 20S and mntg. hdwe for 8-10" pipe. Matched pr. of (mA) based sens., CHW/CW.</t>
  </si>
  <si>
    <t>Clamp-on u-sonic flow &amp; energy meter w/ NEMA 4X encl., 24 VAC/DC, (3) AO, (3) DI, (6) DO, MOD TCP/IP &amp; 100' of xdcr cable. Pr of 20S and mntg. hdwe for 2-6" pipe. Matched pr. of (mA) based sens., CHW/CW.</t>
  </si>
  <si>
    <t>Clamp-on u-sonic flow &amp; energy meter w/ NEMA 4X encl., 24 VAC/DC, (3) AO, (3) DI, (6) DO, MOD TCP/IP &amp; 100' of xdcr cable. Pr of 20S and mntg. hdwe for 8-10" pipe. Matched pr. of (mA) based sens., CHW/CW.</t>
  </si>
  <si>
    <t>Clamp-on u-sonic flow &amp; energy meter w/ NEMA 4X encl., 110-240 VAC, (3) AO, (3) DI, (6) DO, MOD TCP/IP &amp; 25' of xdcr cable. Pr of 20S and mntg. hdwe for 2-6" pipe. Matched pr. of (mA) based sens., CHW/CW.</t>
  </si>
  <si>
    <t>Clamp-on u-sonic flow &amp; energy meter w/ NEMA 4X encl., 110-240 VAC, (3) AO, (3) DI, (6) DO, MOD TCP/IP &amp; 25' of xdcr cable. Pr of 20S and mntg. hdwe for 8-10" pipe. Matched pr. of (mA) based sens., CHW/CW.</t>
  </si>
  <si>
    <t>Clamp-on u-sonic flow &amp; energy meter w/ NEMA 4X encl., 110-240 VAC, (3) AO, (3) DI, (6) DO, MOD TCP/IP &amp; 50' of xdcr cable. Pr of 20S and mntg. hdwe for 2-6" pipe. Matched pr. of (mA) based sens., CHW/CW.</t>
  </si>
  <si>
    <t>Clamp-on u-sonic flow &amp; energy meter w/ NEMA 4X encl., 110-240 VAC, (3) AO, (3) DI, (6) DO, MOD TCP/IP &amp; 50' of xdcr cable. Pr of 20S and mntg. hdwe for 8-10" pipe. Matched pr. of (mA) based sens., CHW/CW.</t>
  </si>
  <si>
    <t>Clamp-on u-sonic flow &amp; energy meter w/ NEMA 4X encl., 110-240 VAC, (3) AO, (3) DI, (6) DO, MOD TCP/IP &amp; 100' of xdcr cable. Pr of 20S and mntg. hdwe for 2-6" pipe. Matched pr. of (mA) based sens., CHW/CW.</t>
  </si>
  <si>
    <t>Clamp-on u-sonic flow &amp; energy meter w/ NEMA 4X encl., 110-240 VAC, (3) AO, (3) DI, (6) DO, MOD TCP/IP &amp; 100' of xdcr cable. Pr of 20S and mntg. hdwe for 8-10" pipe. Matched pr. of (mA) based sens., CHW/CW.</t>
  </si>
  <si>
    <t>Clamp-on u-sonic flow &amp; energy meter w/ NEMA 4X encl., 24 VAC/DC, (3) AO, (3) DI, (6) DO, RS485 &amp; 25' of xdcr cable. Pr of 20S and mntg. hdwe for 2-6" pipe. Matched pr. of (mA) based sens., HHW to 200°F.</t>
  </si>
  <si>
    <t>Clamp-on u-sonic flow &amp; energy meter w/ NEMA 4X encl., 24 VAC/DC, (3) AO, (3) DI, (6) DO, RS485 &amp; 25' of xdcr cable. Pr of 20S and mntg. hdwe for 8-10" pipe. Matched pr. of (mA) based sens., HHW to 200°F.</t>
  </si>
  <si>
    <t>Clamp-on u-sonic flow &amp; energy meter w/ NEMA 4X encl., 24 VAC/DC, (3) AO, (3) DI, (6) DO, RS485 &amp; 50' of xdcr cable. Pr of 20S and mntg. hdwe for 2-6" pipe. Matched pr. of (mA) based sens., HHW to 200°F.</t>
  </si>
  <si>
    <t>Clamp-on u-sonic flow &amp; energy meter w/ NEMA 4X encl., 24 VAC/DC, (3) AO, (3) DI, (6) DO, RS485 &amp; 50' of xdcr cable. Pr of 20S and mntg. hdwe for 8-10" pipe. Matched pr. of (mA) based sens., HHW to 200°F.</t>
  </si>
  <si>
    <t>Clamp-on u-sonic flow &amp; energy meter w/ NEMA 4X encl., 24 VAC/DC, (3) AO, (3) DI, (6) DO, RS485 &amp; 100' of xdcr cable. Pr of 20S and mntg. hdwe for 2-6" pipe. Matched pr. of (mA) based sens., HHW to 200°F.</t>
  </si>
  <si>
    <t>Clamp-on u-sonic flow &amp; energy meter w/ NEMA 4X encl., 24 VAC/DC, (3) AO, (3) DI, (6) DO, RS485 &amp; 100' of xdcr cable. Pr of 20S and mntg. hdwe for 8-10" pipe. Matched pr. of (mA) based sens., HHW to 200°F.</t>
  </si>
  <si>
    <t>Clamp-on u-sonic flow &amp; energy meter w/ NEMA 4X encl., 110-240 VAC, (3) AO, (3) DI, (6) DO, RS485 &amp; 25' of xdcr cable. Pr of 20S and mntg. hdwe for 2-6" pipe. Matched pr. of (mA) based sens., HHW to 200°F.</t>
  </si>
  <si>
    <t>Clamp-on u-sonic flow &amp; energy meter w/ NEMA 4X encl., 110-240 VAC, (3) AO, (3) DI, (6) DO, RS485 &amp; 25' of xdcr cable. Pr of 20S and mntg. hdwe for 8-10" pipe. Matched pr. of (mA) based sens., HHW to 200°F.</t>
  </si>
  <si>
    <t>Clamp-on u-sonic flow &amp; energy meter w/ NEMA 4X encl., 110-240 VAC, (3) AO, (3) DI, (6) DO, RS485 &amp; 50' of xdcr cable. Pr of 20S and mntg. hdwe for 2-6" pipe. Matched pr. of (mA) based sens., HHW to 200°F.</t>
  </si>
  <si>
    <t>Clamp-on u-sonic flow &amp; energy meter w/ NEMA 4X encl., 110-240 VAC, (3) AO, (3) DI, (6) DO, RS485 &amp; 50' of xdcr cable. Pr of 20S and mntg. hdwe for 8-10" pipe. Matched pr. of (mA) based sens., HHW to 200°F.</t>
  </si>
  <si>
    <t>Clamp-on u-sonic flow &amp; energy meter w/ NEMA 4X encl., 110-240 VAC, (3) AO, (3) DI, (6) DO, RS485 &amp; 100' of xdcr cable. Pr of 20S and mntg. hdwe for 2-6" pipe. Matched pr. of (mA) based sens., HHW to 200°F.</t>
  </si>
  <si>
    <t>Clamp-on u-sonic flow &amp; energy meter w/ NEMA 4X encl., 110-240 VAC, (3) AO, (3) DI, (6) DO, RS485 &amp; 100' of xdcr cable. Pr of 20S and mntg. hdwe for 8-10" pipe. Matched pr. of (mA) based sens., HHW to 200°F.</t>
  </si>
  <si>
    <t>Clamp-on u-sonic flow &amp; energy meter w/ NEMA 4X encl., 24 VAC/DC, (3) AO, (3) DI, (6) DO, MOD TCP/IP &amp; 50' of xdcr cable. Pr of 20S and mntg. hdwe for 2-6" pipe. Matched pr. of (mA) based sens., HHW to 200°F.</t>
  </si>
  <si>
    <t>Clamp-on u-sonic flow &amp; energy meter w/ NEMA 4X encl., 24 VAC/DC, (3) AO, (3) DI, (6) DO, MOD TCP/IP &amp; 50' of xdcr cable. Pr of 20S and mntg. hdwe for 8-10" pipe. Matched pr. of (mA) based sens., HHW to 200°F.</t>
  </si>
  <si>
    <t>Clamp-on u-sonic flow &amp; energy meter w/ NEMA 4X encl., 24 VAC/DC, (3) AO, (3) DI, (6) DO, MOD TCP/IP &amp; 100' of xdcr cable. Pr of 20S and mntg. hdwe for 2-6" pipe. Matched pr. of (mA) based sens., HHW to 200°F.</t>
  </si>
  <si>
    <t>Clamp-on u-sonic flow &amp; energy meter w/ NEMA 4X encl., 24 VAC/DC, (3) AO, (3) DI, (6) DO, MOD TCP/IP &amp; 100' of xdcr cable. Pr of 20S and mntg. hdwe for 8-10" pipe. Matched pr. of (mA) based sens., HHW to 200°F.</t>
  </si>
  <si>
    <t>Clamp-on u-sonic flow &amp; energy meter w/ NEMA 4X encl., 110-240 VAC, (3) AO, (3) DI, (6) DO, MOD TCP/IP &amp; 25' of xdcr cable. Pr of 20S and mntg. hdwe for 2-6" pipe. Matched pr. of (mA) based sens., HHW to 200°F.</t>
  </si>
  <si>
    <t>Clamp-on u-sonic flow &amp; energy meter w/ NEMA 4X encl., 110-240 VAC, (3) AO, (3) DI, (6) DO, MOD TCP/IP &amp; 25' of xdcr cable. Pr of 20S and mntg. hdwe for 8-10" pipe. Matched pr. of (mA) based sens., HHW to 200°F.</t>
  </si>
  <si>
    <t>Clamp-on u-sonic flow &amp; energy meter w/ NEMA 4X encl., 110-240 VAC, (3) AO, (3) DI, (6) DO, MOD TCP/IP &amp; 50' of xdcr cable. Pr of 20S and mntg. hdwe for 2-6" pipe. Matched pr. of (mA) based sens., HHW to 200°F.</t>
  </si>
  <si>
    <t>Clamp-on u-sonic flow &amp; energy meter w/ NEMA 4X encl., 110-240 VAC, (3) AO, (3) DI, (6) DO, MOD TCP/IP &amp; 50' of xdcr cable. Pr of 20S and mntg. hdwe for 8-10" pipe. Matched pr. of (mA) based sens., HHW to 200°F.</t>
  </si>
  <si>
    <t>Clamp-on u-sonic flow &amp; energy meter w/ NEMA 4X encl., 110-240 VAC, (3) AO, (3) DI, (6) DO, MOD TCP/IP &amp; 100' of xdcr cable. Pr of 20S and mntg. hdwe for 2-6" pipe. Matched pr. of (mA) based sens., HHW to 200°F.</t>
  </si>
  <si>
    <t>Clamp-on u-sonic flow &amp; energy meter w/ NEMA 4X encl., 110-240 VAC, (3) AO, (3) DI, (6) DO, MOD TCP/IP &amp; 100' of xdcr cable. Pr of 20S and mntg. hdwe for 8-10" pipe. Matched pr. of (mA) based sens., HHW to 200°F.</t>
  </si>
  <si>
    <t>Clamp-on u-sonic flow &amp; energy meter w/ NEMA 4X encl., 24 VAC/DC, (3) AO, (3) DI, (6) DO, RS485 &amp; 25' of xdcr cable. Pr of 20S and mntg. hdwe for 2-6" pipe. Matched pr. 4 wire RTDs, .5" to 2.5" line size, 32 to 250°F</t>
  </si>
  <si>
    <t>Clamp-on u-sonic flow &amp; energy meter w/ NEMA 4X encl., 24 VAC/DC, (3) AO, (3) DI, (6) DO, RS485 &amp; 25' of xdcr cable. Pr of 20S and mntg. hdwe for 8-10" pipe. Matched pr. 4 wire RTDs, .5" to 2.5" line size, 32 to 250°F</t>
  </si>
  <si>
    <t>Clamp-on u-sonic flow &amp; energy meter w/ NEMA 4X encl., 24 VAC/DC, (3) AO, (3) DI, (6) DO, RS485 &amp; 50' of xdcr cable. Pr of 20S and mntg. hdwe for 2-6" pipe. Matched pr. 4 wire RTDs, .5" to 2.5" line size, 32 to 250°F</t>
  </si>
  <si>
    <t>Clamp-on u-sonic flow &amp; energy meter w/ NEMA 4X encl., 24 VAC/DC, (3) AO, (3) DI, (6) DO, RS485 &amp; 50' of xdcr cable. Pr of 20S and mntg. hdwe for 8-10" pipe. Matched pr. 4 wire RTDs, .5" to 2.5" line size, 32 to 250°F</t>
  </si>
  <si>
    <t>Clamp-on u-sonic flow &amp; energy meter w/ NEMA 4X encl., 24 VAC/DC, (3) AO, (3) DI, (6) DO, RS485 &amp; 100' of xdcr cable. Pr of 20S and mntg. hdwe for 2-6" pipe. Matched pr. 4 wire RTDs, .5" to 2.5" line size, 32 to 250°F</t>
  </si>
  <si>
    <t>Clamp-on u-sonic flow &amp; energy meter w/ NEMA 4X encl., 24 VAC/DC, (3) AO, (3) DI, (6) DO, RS485 &amp; 100' of xdcr cable. Pr of 20S and mntg. hdwe for 8-10" pipe. Matched pr. 4 wire RTDs, .5" to 2.5" line size, 32 to 250°F</t>
  </si>
  <si>
    <t>Clamp-on u-sonic flow &amp; energy meter w/ NEMA 4X encl., 110-240 VAC, (3) AO, (3) DI, (6) DO, RS485 &amp; 25' of xdcr cable. Pr of 20S and mntg. hdwe for 2-6" pipe. Matched pr. 4 wire RTDs, .5" to 2.5" line size, 32 to 250°F</t>
  </si>
  <si>
    <t>Clamp-on u-sonic flow &amp; energy meter w/ NEMA 4X encl., 110-240 VAC, (3) AO, (3) DI, (6) DO, RS485 &amp; 25' of xdcr cable. Pr of 20S and mntg. hdwe for 8-10" pipe. Matched pr. 4 wire RTDs, .5" to 2.5" line size, 32 to 250°F</t>
  </si>
  <si>
    <t>Clamp-on u-sonic flow &amp; energy meter w/ NEMA 4X encl., 110-240 VAC, (3) AO, (3) DI, (6) DO, RS485 &amp; 50' of xdcr cable. Pr of 20S and mntg. hdwe for 2-6" pipe. Matched pr. 4 wire RTDs, .5" to 2.5" line size, 32 to 250°F</t>
  </si>
  <si>
    <t>Clamp-on u-sonic flow &amp; energy meter w/ NEMA 4X encl., 110-240 VAC, (3) AO, (3) DI, (6) DO, RS485 &amp; 50' of xdcr cable. Pr of 20S and mntg. hdwe for 8-10" pipe. Matched pr. 4 wire RTDs, .5" to 2.5" line size, 32 to 250°F</t>
  </si>
  <si>
    <t>Clamp-on u-sonic flow &amp; energy meter w/ NEMA 4X encl., 110-240 VAC, (3) AO, (3) DI, (6) DO, RS485 &amp; 100' of xdcr cable. Pr of 20S and mntg. hdwe for 2-6" pipe. Matched pr. 4 wire RTDs, .5" to 2.5" line size, 32 to 250°F</t>
  </si>
  <si>
    <t>Clamp-on u-sonic flow &amp; energy meter w/ NEMA 4X encl., 110-240 VAC, (3) AO, (3) DI, (6) DO, RS485 &amp; 100' of xdcr cable. Pr of 20S and mntg. hdwe for 8-10" pipe. Matched pr. 4 wire RTDs, .5" to 2.5" line size, 32 to 250°F</t>
  </si>
  <si>
    <t>Clamp-on u-sonic flow &amp; energy meter w/ NEMA 4X encl., 24 VAC/DC, (3) AO, (3) DI, (6) DO, MOD TCP/IP &amp; 50' of xdcr cable. Pr of 20S and mntg. hdwe for 2-6" pipe. Matched pr. 4 wire RTDs, .5" to 2.5" line size, 32 to 250°F</t>
  </si>
  <si>
    <t>Clamp-on u-sonic flow &amp; energy meter w/ NEMA 4X encl., 24 VAC/DC, (3) AO, (3) DI, (6) DO, MOD TCP/IP &amp; 50' of xdcr cable. Pr of 20S and mntg. hdwe for 8-10" pipe. Matched pr. 4 wire RTDs, .5" to 2.5" line size, 32 to 250°F</t>
  </si>
  <si>
    <t>Clamp-on u-sonic flow &amp; energy meter w/ NEMA 4X encl., 24 VAC/DC, (3) AO, (3) DI, (6) DO, MOD TCP/IP &amp; 100' of xdcr cable. Pr of 20S and mntg. hdwe for 2-6" pipe. Matched pr. 4 wire RTDs, .5" to 2.5" line size, 32 to 250°F</t>
  </si>
  <si>
    <t>Clamp-on u-sonic flow &amp; energy meter w/ NEMA 4X encl., 24 VAC/DC, (3) AO, (3) DI, (6) DO, MOD TCP/IP &amp; 100' of xdcr cable. Pr of 20S and mntg. hdwe for 8-10" pipe. Matched pr. 4 wire RTDs, .5" to 2.5" line size, 32 to 250°F</t>
  </si>
  <si>
    <t>Clamp-on u-sonic flow &amp; energy meter w/ NEMA 4X encl., 110-240 VAC, (3) AO, (3) DI, (6) DO, MOD TCP/IP &amp; 25' of xdcr cable. Pr of 20S and mntg. hdwe for 2-6" pipe. Matched pr. 4 wire RTDs, .5" to 2.5" line size, 32 to 250°F</t>
  </si>
  <si>
    <t>Clamp-on u-sonic flow &amp; energy meter w/ NEMA 4X encl., 110-240 VAC, (3) AO, (3) DI, (6) DO, MOD TCP/IP &amp; 25' of xdcr cable. Pr of 20S and mntg. hdwe for 8-10" pipe. Matched pr. 4 wire RTDs, .5" to 2.5" line size, 32 to 250°F</t>
  </si>
  <si>
    <t>Clamp-on u-sonic flow &amp; energy meter w/ NEMA 4X encl., 110-240 VAC, (3) AO, (3) DI, (6) DO, MOD TCP/IP &amp; 50' of xdcr cable. Pr of 20S and mntg. hdwe for 2-6" pipe. Matched pr. 4 wire RTDs, .5" to 2.5" line size, 32 to 250°F</t>
  </si>
  <si>
    <t>Clamp-on u-sonic flow &amp; energy meter w/ NEMA 4X encl., 110-240 VAC, (3) AO, (3) DI, (6) DO, MOD TCP/IP &amp; 50' of xdcr cable. Pr of 20S and mntg. hdwe for 8-10" pipe. Matched pr. 4 wire RTDs, .5" to 2.5" line size, 32 to 250°F</t>
  </si>
  <si>
    <t>Clamp-on u-sonic flow &amp; energy meter w/ NEMA 4X encl., 110-240 VAC, (3) AO, (3) DI, (6) DO, MOD TCP/IP &amp; 100' of xdcr cable. Pr of 20S and mntg. hdwe for 2-6" pipe. Matched pr. 4 wire RTDs, .5" to 2.5" line size, 32 to 250°F</t>
  </si>
  <si>
    <t>Clamp-on u-sonic flow &amp; energy meter w/ NEMA 4X encl., 110-240 VAC, (3) AO, (3) DI, (6) DO, MOD TCP/IP &amp; 100' of xdcr cable. Pr of 20S and mntg. hdwe for 8-10" pipe. Matched pr. 4 wire RTDs, .5" to 2.5" line size, 32 to 250°F</t>
  </si>
  <si>
    <t>Clamp-on u-sonic flow &amp; energy meter w/ NEMA 4X encl., 24 VAC/DC, (3) AO, (3) DI, (6) DO, RS485 &amp; 25' of xdcr cable. Pr of 20S and mntg. hdwe for 2-6" pipe. Matched pr. 4 wire RTDs, 3" and larger line size, 32 to 250°F</t>
  </si>
  <si>
    <t>Clamp-on u-sonic flow &amp; energy meter w/ NEMA 4X encl., 24 VAC/DC, (3) AO, (3) DI, (6) DO, RS485 &amp; 25' of xdcr cable. Pr of 20S and mntg. hdwe for 8-10" pipe. Matched pr. 4 wire RTDs, 3" and larger line size, 32 to 250°F</t>
  </si>
  <si>
    <t>Clamp-on u-sonic flow &amp; energy meter w/ NEMA 4X encl., 24 VAC/DC, (3) AO, (3) DI, (6) DO, RS485 &amp; 50' of xdcr cable. Pr of 20S and mntg. hdwe for 2-6" pipe. Matched pr. 4 wire RTDs, 3" and larger line size, 32 to 250°F</t>
  </si>
  <si>
    <t>Clamp-on u-sonic flow &amp; energy meter w/ NEMA 4X encl., 24 VAC/DC, (3) AO, (3) DI, (6) DO, RS485 &amp; 50' of xdcr cable. Pr of 20S and mntg. hdwe for 8-10" pipe. Matched pr. 4 wire RTDs, 3" and larger line size, 32 to 250°F</t>
  </si>
  <si>
    <t>Clamp-on u-sonic flow &amp; energy meter w/ NEMA 4X encl., 24 VAC/DC, (3) AO, (3) DI, (6) DO, RS485 &amp; 100' of xdcr cable. Pr of 20S and mntg. hdwe for 2-6" pipe. Matched pr. 4 wire RTDs, 3" and larger line size, 32 to 250°F</t>
  </si>
  <si>
    <t>Clamp-on u-sonic flow &amp; energy meter w/ NEMA 4X encl., 24 VAC/DC, (3) AO, (3) DI, (6) DO, RS485 &amp; 100' of xdcr cable. Pr of 20S and mntg. hdwe for 8-10" pipe. Matched pr. 4 wire RTDs, 3" and larger line size, 32 to 250°F</t>
  </si>
  <si>
    <t>Clamp-on u-sonic flow &amp; energy meter w/ NEMA 4X encl., 110-240 VAC, (3) AO, (3) DI, (6) DO, RS485 &amp; 25' of xdcr cable. Pr of 20S and mntg. hdwe for 2-6" pipe. Matched pr. 4 wire RTDs, 3" and larger line size, 32 to 250°F</t>
  </si>
  <si>
    <t>Clamp-on u-sonic flow &amp; energy meter w/ NEMA 4X encl., 110-240 VAC, (3) AO, (3) DI, (6) DO, RS485 &amp; 25' of xdcr cable. Pr of 20S and mntg. hdwe for 8-10" pipe. Matched pr. 4 wire RTDs, 3" and larger line size, 32 to 250°F</t>
  </si>
  <si>
    <t>Clamp-on u-sonic flow &amp; energy meter w/ NEMA 4X encl., 110-240 VAC, (3) AO, (3) DI, (6) DO, RS485 &amp; 50' of xdcr cable. Pr of 20S and mntg. hdwe for 2-6" pipe. Matched pr. 4 wire RTDs, 3" and larger line size, 32 to 250°F</t>
  </si>
  <si>
    <t>Clamp-on u-sonic flow &amp; energy meter w/ NEMA 4X encl., 110-240 VAC, (3) AO, (3) DI, (6) DO, RS485 &amp; 50' of xdcr cable. Pr of 20S and mntg. hdwe for 8-10" pipe. Matched pr. 4 wire RTDs, 3" and larger line size, 32 to 250°F</t>
  </si>
  <si>
    <t>Clamp-on u-sonic flow &amp; energy meter w/ NEMA 4X encl., 110-240 VAC, (3) AO, (3) DI, (6) DO, RS485 &amp; 100' of xdcr cable. Pr of 20S and mntg. hdwe for 2-6" pipe. Matched pr. 4 wire RTDs, 3" and larger line size, 32 to 250°F</t>
  </si>
  <si>
    <t>Clamp-on u-sonic flow &amp; energy meter w/ NEMA 4X encl., 110-240 VAC, (3) AO, (3) DI, (6) DO, RS485 &amp; 100' of xdcr cable. Pr of 20S and mntg. hdwe for 8-10" pipe. Matched pr. 4 wire RTDs, 3" and larger line size, 32 to 250°F</t>
  </si>
  <si>
    <t>Clamp-on u-sonic flow &amp; energy meter w/ NEMA 4X encl., 24 VAC/DC, (3) AO, (3) DI, (6) DO, MOD TCP/IP &amp; 50' of xdcr cable. Pr of 20S and mntg. hdwe for 2-6" pipe. Matched pr. 4 wire RTDs, 3" and larger line size, 32 to 250°F</t>
  </si>
  <si>
    <t>Clamp-on u-sonic flow &amp; energy meter w/ NEMA 4X encl., 24 VAC/DC, (3) AO, (3) DI, (6) DO, MOD TCP/IP &amp; 50' of xdcr cable. Pr of 20S and mntg. hdwe for 8-10" pipe. Matched pr. 4 wire RTDs, 3" and larger line size, 32 to 250°F</t>
  </si>
  <si>
    <t>Clamp-on u-sonic flow &amp; energy meter w/ NEMA 4X encl., 24 VAC/DC, (3) AO, (3) DI, (6) DO, MOD TCP/IP &amp; 100' of xdcr cable. Pr of 20S and mntg. hdwe for 2-6" pipe. Matched pr. 4 wire RTDs, 3" and larger line size, 32 to 250°F</t>
  </si>
  <si>
    <t>Clamp-on u-sonic flow &amp; energy meter w/ NEMA 4X encl., 24 VAC/DC, (3) AO, (3) DI, (6) DO, MOD TCP/IP &amp; 100' of xdcr cable. Pr of 20S and mntg. hdwe for 8-10" pipe. Matched pr. 4 wire RTDs, 3" and larger line size, 32 to 250°F</t>
  </si>
  <si>
    <t>Clamp-on u-sonic flow &amp; energy meter w/ NEMA 4X encl., 110-240 VAC, (3) AO, (3) DI, (6) DO, MOD TCP/IP &amp; 25' of xdcr cable. Pr of 20S and mntg. hdwe for 2-6" pipe. Matched pr. 4 wire RTDs, 3" and larger line size, 32 to 250°F</t>
  </si>
  <si>
    <t>Clamp-on u-sonic flow &amp; energy meter w/ NEMA 4X encl., 110-240 VAC, (3) AO, (3) DI, (6) DO, MOD TCP/IP &amp; 25' of xdcr cable. Pr of 20S and mntg. hdwe for 8-10" pipe. Matched pr. 4 wire RTDs, 3" and larger line size, 32 to 250°F</t>
  </si>
  <si>
    <t>Clamp-on u-sonic flow &amp; energy meter w/ NEMA 4X encl., 110-240 VAC, (3) AO, (3) DI, (6) DO, MOD TCP/IP &amp; 50' of xdcr cable. Pr of 20S and mntg. hdwe for 2-6" pipe. Matched pr. 4 wire RTDs, 3" and larger line size, 32 to 250°F</t>
  </si>
  <si>
    <t>Clamp-on u-sonic flow &amp; energy meter w/ NEMA 4X encl., 110-240 VAC, (3) AO, (3) DI, (6) DO, MOD TCP/IP &amp; 50' of xdcr cable. Pr of 20S and mntg. hdwe for 8-10" pipe. Matched pr. 4 wire RTDs, 3" and larger line size, 32 to 250°F</t>
  </si>
  <si>
    <t>Clamp-on u-sonic flow &amp; energy meter w/ NEMA 4X encl., 110-240 VAC, (3) AO, (3) DI, (6) DO, MOD TCP/IP &amp; 100' of xdcr cable. Pr of 20S and mntg. hdwe for 2-6" pipe. Matched pr. 4 wire RTDs, 3" and larger line size, 32 to 250°F</t>
  </si>
  <si>
    <t>Clamp-on u-sonic flow &amp; energy meter w/ NEMA 4X encl., 110-240 VAC, (3) AO, (3) DI, (6) DO, MOD TCP/IP &amp; 100' of xdcr cable. Pr of 20S and mntg. hdwe for 8-10" pipe. Matched pr. 4 wire RTDs, 3" and larger line size, 32 to 250°F</t>
  </si>
  <si>
    <t>Clamp-on u-sonic flow &amp; energy meter w/ NEMA 4X encl., 24 VAC/DC, (3) AO, (3) DI, (6) DO, RS485 &amp; 25' of xdcr cable. Pr of 20S and mntg. hdwe for 2-6" pipe. Matched pr. of (mA) based sens., 122 to 302°F range</t>
  </si>
  <si>
    <t>Clamp-on u-sonic flow &amp; energy meter w/ NEMA 4X encl., 24 VAC/DC, (3) AO, (3) DI, (6) DO, RS485 &amp; 25' of xdcr cable. Pr of 20S and mntg. hdwe for 8-10" pipe. Matched pr. of (mA) based sens., 122 to 302°F range</t>
  </si>
  <si>
    <t>Clamp-on u-sonic flow &amp; energy meter w/ NEMA 4X encl., 24 VAC/DC, (3) AO, (3) DI, (6) DO, RS485 &amp; 50' of xdcr cable. Pr of 20S and mntg. hdwe for 2-6" pipe. Matched pr. of (mA) based sens., 122 to 302°F range</t>
  </si>
  <si>
    <t>Clamp-on u-sonic flow &amp; energy meter w/ NEMA 4X encl., 24 VAC/DC, (3) AO, (3) DI, (6) DO, RS485 &amp; 50' of xdcr cable. Pr of 20S and mntg. hdwe for 8-10" pipe. Matched pr. of (mA) based sens., 122 to 302°F range</t>
  </si>
  <si>
    <t>Clamp-on u-sonic flow &amp; energy meter w/ NEMA 4X encl., 24 VAC/DC, (3) AO, (3) DI, (6) DO, RS485 &amp; 100' of xdcr cable. Pr of 20S and mntg. hdwe for 2-6" pipe. Matched pr. of (mA) based sens., 122 to 302°F range</t>
  </si>
  <si>
    <t>Clamp-on u-sonic flow &amp; energy meter w/ NEMA 4X encl., 24 VAC/DC, (3) AO, (3) DI, (6) DO, RS485 &amp; 100' of xdcr cable. Pr of 20S and mntg. hdwe for 8-10" pipe. Matched pr. of (mA) based sens., 122 to 302°F range</t>
  </si>
  <si>
    <t>Clamp-on u-sonic flow &amp; energy meter w/ NEMA 4X encl., 110-240 VAC, (3) AO, (3) DI, (6) DO, RS485 &amp; 25' of xdcr cable. Pr of 20S and mntg. hdwe for 2-6" pipe. Matched pr. of (mA) based sens., 122 to 302°F range</t>
  </si>
  <si>
    <t>Clamp-on u-sonic flow &amp; energy meter w/ NEMA 4X encl., 110-240 VAC, (3) AO, (3) DI, (6) DO, RS485 &amp; 25' of xdcr cable. Pr of 20S and mntg. hdwe for 8-10" pipe. Matched pr. of (mA) based sens., 122 to 302°F range</t>
  </si>
  <si>
    <t>Clamp-on u-sonic flow &amp; energy meter w/ NEMA 4X encl., 110-240 VAC, (3) AO, (3) DI, (6) DO, RS485 &amp; 50' of xdcr cable. Pr of 20S and mntg. hdwe for 2-6" pipe. Matched pr. of (mA) based sens., 122 to 302°F range</t>
  </si>
  <si>
    <t>Clamp-on u-sonic flow &amp; energy meter w/ NEMA 4X encl., 110-240 VAC, (3) AO, (3) DI, (6) DO, RS485 &amp; 50' of xdcr cable. Pr of 20S and mntg. hdwe for 8-10" pipe. Matched pr. of (mA) based sens., 122 to 302°F range</t>
  </si>
  <si>
    <t>Clamp-on u-sonic flow &amp; energy meter w/ NEMA 4X encl., 110-240 VAC, (3) AO, (3) DI, (6) DO, RS485 &amp; 100' of xdcr cable. Pr of 20S and mntg. hdwe for 2-6" pipe. Matched pr. of (mA) based sens., 122 to 302°F range</t>
  </si>
  <si>
    <t>Clamp-on u-sonic flow &amp; energy meter w/ NEMA 4X encl., 110-240 VAC, (3) AO, (3) DI, (6) DO, RS485 &amp; 100' of xdcr cable. Pr of 20S and mntg. hdwe for 8-10" pipe. Matched pr. of (mA) based sens., 122 to 302°F range</t>
  </si>
  <si>
    <t>Clamp-on u-sonic flow &amp; energy meter w/ NEMA 4X encl., 24 VAC/DC, (3) AO, (3) DI, (6) DO, MOD TCP/IP &amp; 50' of xdcr cable. Pr of 20S and mntg. hdwe for 2-6" pipe. Matched pr. of (mA) based sens., 122 to 302°F range</t>
  </si>
  <si>
    <t>Clamp-on u-sonic flow &amp; energy meter w/ NEMA 4X encl., 24 VAC/DC, (3) AO, (3) DI, (6) DO, MOD TCP/IP &amp; 50' of xdcr cable. Pr of 20S and mntg. hdwe for 8-10" pipe. Matched pr. of (mA) based sens., 122 to 302°F range</t>
  </si>
  <si>
    <t>Clamp-on u-sonic flow &amp; energy meter w/ NEMA 4X encl., 24 VAC/DC, (3) AO, (3) DI, (6) DO, MOD TCP/IP &amp; 100' of xdcr cable. Pr of 20S and mntg. hdwe for 2-6" pipe. Matched pr. of (mA) based sens., 122 to 302°F range</t>
  </si>
  <si>
    <t>Clamp-on u-sonic flow &amp; energy meter w/ NEMA 4X encl., 24 VAC/DC, (3) AO, (3) DI, (6) DO, MOD TCP/IP &amp; 100' of xdcr cable. Pr of 20S and mntg. hdwe for 8-10" pipe. Matched pr. of (mA) based sens., 122 to 302°F range</t>
  </si>
  <si>
    <t>Clamp-on u-sonic flow &amp; energy meter w/ NEMA 4X encl., 110-240 VAC, (3) AO, (3) DI, (6) DO, MOD TCP/IP &amp; 25' of xdcr cable. Pr of 20S and mntg. hdwe for 2-6" pipe. Matched pr. of (mA) based sens., 122 to 302°F range</t>
  </si>
  <si>
    <t>Clamp-on u-sonic flow &amp; energy meter w/ NEMA 4X encl., 110-240 VAC, (3) AO, (3) DI, (6) DO, MOD TCP/IP &amp; 25' of xdcr cable. Pr of 20S and mntg. hdwe for 8-10" pipe. Matched pr. of (mA) based sens., 122 to 302°F range</t>
  </si>
  <si>
    <t>Clamp-on u-sonic flow &amp; energy meter w/ NEMA 4X encl., 110-240 VAC, (3) AO, (3) DI, (6) DO, MOD TCP/IP &amp; 50' of xdcr cable. Pr of 20S and mntg. hdwe for 2-6" pipe. Matched pr. of (mA) based sens., 122 to 302°F range</t>
  </si>
  <si>
    <t>Clamp-on u-sonic flow &amp; energy meter w/ NEMA 4X encl., 110-240 VAC, (3) AO, (3) DI, (6) DO, MOD TCP/IP &amp; 50' of xdcr cable. Pr of 20S and mntg. hdwe for 8-10" pipe. Matched pr. of (mA) based sens., 122 to 302°F range</t>
  </si>
  <si>
    <t>Clamp-on u-sonic flow &amp; energy meter w/ NEMA 4X encl., 110-240 VAC, (3) AO, (3) DI, (6) DO, MOD TCP/IP &amp; 100' of xdcr cable. Pr of 20S and mntg. hdwe for 2-6" pipe. Matched pr. of (mA) based sens., 122 to 302°F range</t>
  </si>
  <si>
    <t>Clamp-on u-sonic flow &amp; energy meter w/ NEMA 4X encl., 110-240 VAC, (3) AO, (3) DI, (6) DO, MOD TCP/IP &amp; 100' of xdcr cable. Pr of 20S and mntg. hdwe for 8-10" pipe. Matched pr. of (mA) based sens., 122 to 302°F range</t>
  </si>
  <si>
    <t>Clamp-on u-sonic flow &amp; energy meter w/ NEMA 4X encl., 24 VAC/DC, (3) AO, (3) DI, (6) DO, RS485 &amp; 25' of xdcr cable. Pr of 20S and mntg. hdwe for 2-6" pipe. Matched pr. of (mA) based sens., 32 to 302°F range</t>
  </si>
  <si>
    <t>Clamp-on u-sonic flow &amp; energy meter w/ NEMA 4X encl., 24 VAC/DC, (3) AO, (3) DI, (6) DO, RS485 &amp; 25' of xdcr cable. Pr of 20S and mntg. hdwe for 8-10" pipe. Matched pr. of (mA) based sens., 32 to 302°F range</t>
  </si>
  <si>
    <t>Clamp-on u-sonic flow &amp; energy meter w/ NEMA 4X encl., 24 VAC/DC, (3) AO, (3) DI, (6) DO, RS485 &amp; 50' of xdcr cable. Pr of 20S and mntg. hdwe for 2-6" pipe. Matched pr. of (mA) based sens., 32 to 302°F range</t>
  </si>
  <si>
    <t>Clamp-on u-sonic flow &amp; energy meter w/ NEMA 4X encl., 24 VAC/DC, (3) AO, (3) DI, (6) DO, RS485 &amp; 50' of xdcr cable. Pr of 20S and mntg. hdwe for 8-10" pipe. Matched pr. of (mA) based sens., 32 to 302°F range</t>
  </si>
  <si>
    <t>Clamp-on u-sonic flow &amp; energy meter w/ NEMA 4X encl., 24 VAC/DC, (3) AO, (3) DI, (6) DO, RS485 &amp; 100' of xdcr cable. Pr of 20S and mntg. hdwe for 2-6" pipe. Matched pr. of (mA) based sens., 32 to 302°F range</t>
  </si>
  <si>
    <t>Clamp-on u-sonic flow &amp; energy meter w/ NEMA 4X encl., 24 VAC/DC, (3) AO, (3) DI, (6) DO, RS485 &amp; 100' of xdcr cable. Pr of 20S and mntg. hdwe for 8-10" pipe. Matched pr. of (mA) based sens., 32 to 302°F range</t>
  </si>
  <si>
    <t>Clamp-on u-sonic flow &amp; energy meter w/ NEMA 4X encl., 110-240 VAC, (3) AO, (3) DI, (6) DO, RS485 &amp; 25' of xdcr cable. Pr of 20S and mntg. hdwe for 2-6" pipe. Matched pr. of (mA) based sens., 32 to 302°F range</t>
  </si>
  <si>
    <t>Clamp-on u-sonic flow &amp; energy meter w/ NEMA 4X encl., 110-240 VAC, (3) AO, (3) DI, (6) DO, RS485 &amp; 25' of xdcr cable. Pr of 20S and mntg. hdwe for 8-10" pipe. Matched pr. of (mA) based sens., 32 to 302°F range</t>
  </si>
  <si>
    <t>Clamp-on u-sonic flow &amp; energy meter w/ NEMA 4X encl., 110-240 VAC, (3) AO, (3) DI, (6) DO, RS485 &amp; 50' of xdcr cable. Pr of 20S and mntg. hdwe for 2-6" pipe. Matched pr. of (mA) based sens., 32 to 302°F range</t>
  </si>
  <si>
    <t>Clamp-on u-sonic flow &amp; energy meter w/ NEMA 4X encl., 110-240 VAC, (3) AO, (3) DI, (6) DO, RS485 &amp; 50' of xdcr cable. Pr of 20S and mntg. hdwe for 8-10" pipe. Matched pr. of (mA) based sens., 32 to 302°F range</t>
  </si>
  <si>
    <t>Clamp-on u-sonic flow &amp; energy meter w/ NEMA 4X encl., 110-240 VAC, (3) AO, (3) DI, (6) DO, RS485 &amp; 100' of xdcr cable. Pr of 20S and mntg. hdwe for 2-6" pipe. Matched pr. of (mA) based sens., 32 to 302°F range</t>
  </si>
  <si>
    <t>Clamp-on u-sonic flow &amp; energy meter w/ NEMA 4X encl., 110-240 VAC, (3) AO, (3) DI, (6) DO, RS485 &amp; 100' of xdcr cable. Pr of 20S and mntg. hdwe for 8-10" pipe. Matched pr. of (mA) based sens., 32 to 302°F range</t>
  </si>
  <si>
    <t>Clamp-on u-sonic flow &amp; energy meter w/ NEMA 4X encl., 24 VAC/DC, (3) AO, (3) DI, (6) DO, MOD TCP/IP &amp; 50' of xdcr cable. Pr of 20S and mntg. hdwe for 2-6" pipe. Matched pr. of (mA) based sens., 32 to 302°F range</t>
  </si>
  <si>
    <t>Clamp-on u-sonic flow &amp; energy meter w/ NEMA 4X encl., 24 VAC/DC, (3) AO, (3) DI, (6) DO, MOD TCP/IP &amp; 50' of xdcr cable. Pr of 20S and mntg. hdwe for 8-10" pipe. Matched pr. of (mA) based sens., 32 to 302°F range</t>
  </si>
  <si>
    <t>Clamp-on u-sonic flow &amp; energy meter w/ NEMA 4X encl., 24 VAC/DC, (3) AO, (3) DI, (6) DO, MOD TCP/IP &amp; 100' of xdcr cable. Pr of 20S and mntg. hdwe for 2-6" pipe. Matched pr. of (mA) based sens., 32 to 302°F range</t>
  </si>
  <si>
    <t>Clamp-on u-sonic flow &amp; energy meter w/ NEMA 4X encl., 24 VAC/DC, (3) AO, (3) DI, (6) DO, MOD TCP/IP &amp; 100' of xdcr cable. Pr of 20S and mntg. hdwe for 8-10" pipe. Matched pr. of (mA) based sens., 32 to 302°F range</t>
  </si>
  <si>
    <t>Clamp-on u-sonic flow &amp; energy meter w/ NEMA 4X encl., 110-240 VAC, (3) AO, (3) DI, (6) DO, MOD TCP/IP &amp; 25' of xdcr cable. Pr of 20S and mntg. hdwe for 2-6" pipe. Matched pr. of (mA) based sens., 32 to 302°F range</t>
  </si>
  <si>
    <t>Clamp-on u-sonic flow &amp; energy meter w/ NEMA 4X encl., 110-240 VAC, (3) AO, (3) DI, (6) DO, MOD TCP/IP &amp; 25' of xdcr cable. Pr of 20S and mntg. hdwe for 8-10" pipe. Matched pr. of (mA) based sens., 32 to 302°F range</t>
  </si>
  <si>
    <t>Clamp-on u-sonic flow &amp; energy meter w/ NEMA 4X encl., 110-240 VAC, (3) AO, (3) DI, (6) DO, MOD TCP/IP &amp; 50' of xdcr cable. Pr of 20S and mntg. hdwe for 2-6" pipe. Matched pr. of (mA) based sens., 32 to 302°F range</t>
  </si>
  <si>
    <t>Clamp-on u-sonic flow &amp; energy meter w/ NEMA 4X encl., 110-240 VAC, (3) AO, (3) DI, (6) DO, MOD TCP/IP &amp; 50' of xdcr cable. Pr of 20S and mntg. hdwe for 8-10" pipe. Matched pr. of (mA) based sens., 32 to 302°F range</t>
  </si>
  <si>
    <t>Clamp-on u-sonic flow &amp; energy meter w/ NEMA 4X encl., 110-240 VAC, (3) AO, (3) DI, (6) DO, MOD TCP/IP &amp; 100' of xdcr cable. Pr of 20S and mntg. hdwe for 2-6" pipe. Matched pr. of (mA) based sens., 32 to 302°F range</t>
  </si>
  <si>
    <t>Clamp-on u-sonic flow &amp; energy meter w/ NEMA 4X encl., 110-240 VAC, (3) AO, (3) DI, (6) DO, MOD TCP/IP &amp; 100' of xdcr cable. Pr of 20S and mntg. hdwe for 8-10" pipe. Matched pr. of (mA) based sens., 32 to 302°F range</t>
  </si>
  <si>
    <t>Clamp-on u-sonic flow &amp; energy meter w/ NEMA 4X encl., 24 VAC/DC, (3) AO, (3) DI, (6) DO, RS485 &amp; 25' of xdcr cable. Pr of 20S and mntg. hdwe for 2-6" pipe. Matched pr. of (mA) based sens., 4 to 104°F range</t>
  </si>
  <si>
    <t>Clamp-on u-sonic flow &amp; energy meter w/ NEMA 4X encl., 24 VAC/DC, (3) AO, (3) DI, (6) DO, RS485 &amp; 25' of xdcr cable. Pr of 20S and mntg. hdwe for 8-10" pipe. Matched pr. of (mA) based sens., 4 to 104°F range</t>
  </si>
  <si>
    <t>Clamp-on u-sonic flow &amp; energy meter w/ NEMA 4X encl., 24 VAC/DC, (3) AO, (3) DI, (6) DO, RS485 &amp; 50' of xdcr cable. Pr of 20S and mntg. hdwe for 2-6" pipe. Matched pr. of (mA) based sens., 4 to 104°F range</t>
  </si>
  <si>
    <t>Clamp-on u-sonic flow &amp; energy meter w/ NEMA 4X encl., 24 VAC/DC, (3) AO, (3) DI, (6) DO, RS485 &amp; 50' of xdcr cable. Pr of 20S and mntg. hdwe for 8-10" pipe. Matched pr. of (mA) based sens., 4 to 104°F range</t>
  </si>
  <si>
    <t>Clamp-on u-sonic flow &amp; energy meter w/ NEMA 4X encl., 24 VAC/DC, (3) AO, (3) DI, (6) DO, RS485 &amp; 100' of xdcr cable. Pr of 20S and mntg. hdwe for 2-6" pipe. Matched pr. of (mA) based sens., 4 to 104°F range</t>
  </si>
  <si>
    <t>Clamp-on u-sonic flow &amp; energy meter w/ NEMA 4X encl., 24 VAC/DC, (3) AO, (3) DI, (6) DO, RS485 &amp; 100' of xdcr cable. Pr of 20S and mntg. hdwe for 8-10" pipe. Matched pr. of (mA) based sens., 4 to 104°F range</t>
  </si>
  <si>
    <t>Clamp-on u-sonic flow &amp; energy meter w/ NEMA 4X encl., 110-240 VAC, (3) AO, (3) DI, (6) DO, RS485 &amp; 25' of xdcr cable. Pr of 20S and mntg. hdwe for 2-6" pipe. Matched pr. of (mA) based sens., 4 to 104°F range</t>
  </si>
  <si>
    <t>Clamp-on u-sonic flow &amp; energy meter w/ NEMA 4X encl., 110-240 VAC, (3) AO, (3) DI, (6) DO, RS485 &amp; 25' of xdcr cable. Pr of 20S and mntg. hdwe for 8-10" pipe. Matched pr. of (mA) based sens., 4 to 104°F range</t>
  </si>
  <si>
    <t>Clamp-on u-sonic flow &amp; energy meter w/ NEMA 4X encl., 110-240 VAC, (3) AO, (3) DI, (6) DO, RS485 &amp; 50' of xdcr cable. Pr of 20S and mntg. hdwe for 2-6" pipe. Matched pr. of (mA) based sens., 4 to 104°F range</t>
  </si>
  <si>
    <t>Clamp-on u-sonic flow &amp; energy meter w/ NEMA 4X encl., 110-240 VAC, (3) AO, (3) DI, (6) DO, RS485 &amp; 50' of xdcr cable. Pr of 20S and mntg. hdwe for 8-10" pipe. Matched pr. of (mA) based sens., 4 to 104°F range</t>
  </si>
  <si>
    <t>Clamp-on u-sonic flow &amp; energy meter w/ NEMA 4X encl., 110-240 VAC, (3) AO, (3) DI, (6) DO, RS485 &amp; 100' of xdcr cable. Pr of 20S and mntg. hdwe for 2-6" pipe. Matched pr. of (mA) based sens., 4 to 104°F range</t>
  </si>
  <si>
    <t>Clamp-on u-sonic flow &amp; energy meter w/ NEMA 4X encl., 110-240 VAC, (3) AO, (3) DI, (6) DO, RS485 &amp; 100' of xdcr cable. Pr of 20S and mntg. hdwe for 8-10" pipe. Matched pr. of (mA) based sens., 4 to 104°F range</t>
  </si>
  <si>
    <t>Clamp-on u-sonic flow &amp; energy meter w/ NEMA 4X encl., 24 VAC/DC, (3) AO, (3) DI, (6) DO, MOD TCP/IP &amp; 50' of xdcr cable. Pr of 20S and mntg. hdwe for 2-6" pipe. Matched pr. of (mA) based sens., 4 to 104°F range</t>
  </si>
  <si>
    <t>Clamp-on u-sonic flow &amp; energy meter w/ NEMA 4X encl., 24 VAC/DC, (3) AO, (3) DI, (6) DO, MOD TCP/IP &amp; 50' of xdcr cable. Pr of 20S and mntg. hdwe for 8-10" pipe. Matched pr. of (mA) based sens., 4 to 104°F range</t>
  </si>
  <si>
    <t>Clamp-on u-sonic flow &amp; energy meter w/ NEMA 4X encl., 24 VAC/DC, (3) AO, (3) DI, (6) DO, MOD TCP/IP &amp; 100' of xdcr cable. Pr of 20S and mntg. hdwe for 2-6" pipe. Matched pr. of (mA) based sens., 4 to 104°F range</t>
  </si>
  <si>
    <t>Clamp-on u-sonic flow &amp; energy meter w/ NEMA 4X encl., 24 VAC/DC, (3) AO, (3) DI, (6) DO, MOD TCP/IP &amp; 100' of xdcr cable. Pr of 20S and mntg. hdwe for 8-10" pipe. Matched pr. of (mA) based sens., 4 to 104°F range</t>
  </si>
  <si>
    <t>Clamp-on u-sonic flow &amp; energy meter w/ NEMA 4X encl., 110-240 VAC, (3) AO, (3) DI, (6) DO, MOD TCP/IP &amp; 25' of xdcr cable. Pr of 20S and mntg. hdwe for 2-6" pipe. Matched pr. of (mA) based sens., 4 to 104°F range</t>
  </si>
  <si>
    <t>Clamp-on u-sonic flow &amp; energy meter w/ NEMA 4X encl., 110-240 VAC, (3) AO, (3) DI, (6) DO, MOD TCP/IP &amp; 25' of xdcr cable. Pr of 20S and mntg. hdwe for 8-10" pipe. Matched pr. of (mA) based sens., 4 to 104°F range</t>
  </si>
  <si>
    <t>Clamp-on u-sonic flow &amp; energy meter w/ NEMA 4X encl., 110-240 VAC, (3) AO, (3) DI, (6) DO, MOD TCP/IP &amp; 50' of xdcr cable. Pr of 20S and mntg. hdwe for 2-6" pipe. Matched pr. of (mA) based sens., 4 to 104°F range</t>
  </si>
  <si>
    <t>Clamp-on u-sonic flow &amp; energy meter w/ NEMA 4X encl., 110-240 VAC, (3) AO, (3) DI, (6) DO, MOD TCP/IP &amp; 50' of xdcr cable. Pr of 20S and mntg. hdwe for 8-10" pipe. Matched pr. of (mA) based sens., 4 to 104°F range</t>
  </si>
  <si>
    <t>Clamp-on u-sonic flow &amp; energy meter w/ NEMA 4X encl., 110-240 VAC, (3) AO, (3) DI, (6) DO, MOD TCP/IP &amp; 100' of xdcr cable. Pr of 20S and mntg. hdwe for 2-6" pipe. Matched pr. of (mA) based sens., 4 to 104°F range</t>
  </si>
  <si>
    <t>Clamp-on u-sonic flow &amp; energy meter w/ NEMA 4X encl., 110-240 VAC, (3) AO, (3) DI, (6) DO, MOD TCP/IP &amp; 100' of xdcr cable. Pr of 20S and mntg. hdwe for 8-10" pipe. Matched pr. of (mA) based sens., 4 to 104°F range</t>
  </si>
  <si>
    <t>Clamp-on u-sonic flow &amp; energy meter w/ NEMA 4X encl., 24 VAC/DC, (3) AO, (3) DI, (6) DO, MOD TCP/IP &amp; 25' of xdcr cable. Pr of 20S and mntg. hdwe for 2-6" pipe. Matched pr. of (mA) based sens., CHW/CW.</t>
  </si>
  <si>
    <t>Clamp-on u-sonic flow &amp; energy meter w/ NEMA 4X encl., 24 VAC/DC, (3) AO, (3) DI, (6) DO, MOD TCP/IP &amp; 25' of xdcr cable. Pr of 20S and mntg. hdwe for 2-6" pipe. Matched pr. of (mA) based sens., HHW to 200°F.</t>
  </si>
  <si>
    <t>Clamp-on u-sonic flow &amp; energy meter w/ NEMA 4X encl., 24 VAC/DC, (3) AO, (3) DI, (6) DO, MOD TCP/IP &amp; 25' of xdcr cable. Pr of 20S and mntg. hdwe for 2-6" pipe. Matched pr. 4 wire RTDs, .5" to 2.5" line size, 32 to 250°F</t>
  </si>
  <si>
    <t>Clamp-on u-sonic flow &amp; energy meter w/ NEMA 4X encl., 24 VAC/DC, (3) AO, (3) DI, (6) DO, MOD TCP/IP &amp; 25' of xdcr cable. Pr of 20S and mntg. hdwe for 2-6" pipe. Matched pr. 4 wire RTDs, 3" and larger line size, 32 to 250°F</t>
  </si>
  <si>
    <t>Clamp-on u-sonic flow &amp; energy meter w/ NEMA 4X encl., 24 VAC/DC, (3) AO, (3) DI, (6) DO, MOD TCP/IP &amp; 25' of xdcr cable. Pr of 20S and mntg. hdwe for 2-6" pipe. Matched pr. of (mA) based sens., 4 to 104°F range</t>
  </si>
  <si>
    <t>Clamp-on u-sonic flow &amp; energy meter w/ NEMA 4X encl., 24 VAC/DC, (3) AO, (3) DI, (6) DO, MOD TCP/IP &amp; 25' of xdcr cable. Pr of 20S and mntg. hdwe for 8-10" pipe. Matched pr. of (mA) based sens., 4 to 104°F range</t>
  </si>
  <si>
    <t>Clamp-on u-sonic flow &amp; energy meter w/ NEMA 4X encl., 24 VAC/DC, (3) AO, (3) DI, (6) DO, MOD TCP/IP &amp; 25' of xdcr cable. Pr of 20S and mntg. hdwe for 8-10" pipe. Matched pr. 4 wire RTDs, 3" and larger line size, 32 to 250°F</t>
  </si>
  <si>
    <t>Clamp-on u-sonic flow &amp; energy meter w/ NEMA 4X encl., 24 VAC/DC, (3) AO, (3) DI, (6) DO, MOD TCP/IP &amp; 25' of xdcr cable. Pr of 20S and mntg. hdwe for 8-10" pipe. Matched pr. 4 wire RTDs, .5" to 2.5" line size, 32 to 250°F</t>
  </si>
  <si>
    <t>Clamp-on u-sonic flow &amp; energy meter w/ NEMA 4X encl., 24 VAC/DC, (3) AO, (3) DI, (6) DO, MOD TCP/IP &amp; 25' of xdcr cable. Pr of 20S and mntg. hdwe for 8-10" pipe. Matched pr. of (mA) based sens., HHW to 200°F.</t>
  </si>
  <si>
    <t>Clamp-on u-sonic flow &amp; energy meter w/ NEMA 4X encl., 24 VAC/DC, (3) AO, (3) DI, (6) DO, MOD TCP/IP &amp; 25' of xdcr cable. Pr of 20S and mntg. hdwe for 8-10" pipe. Matched pr. of (mA) based sens., CHW/CW.</t>
  </si>
  <si>
    <t>F-4300-1111-2X21-00</t>
  </si>
  <si>
    <t>F-4300-1111-2X22-00</t>
  </si>
  <si>
    <t>F-4300-1112-2X21-00</t>
  </si>
  <si>
    <t>F-4300-1112-2X22-00</t>
  </si>
  <si>
    <t>F-4300-1113-2X21-00</t>
  </si>
  <si>
    <t>F-4300-1113-2X22-00</t>
  </si>
  <si>
    <t>F-4300-1121-2X22-00</t>
  </si>
  <si>
    <t>F-4300-1121-2X21-00</t>
  </si>
  <si>
    <t>F-4300-1122-2X22-00</t>
  </si>
  <si>
    <t>F-4300-1122-2X21-00</t>
  </si>
  <si>
    <t>F-4300-1123-2X21-00</t>
  </si>
  <si>
    <t>F-4300-1123-2X22-00</t>
  </si>
  <si>
    <t>F-4300-1211-2X21-00</t>
  </si>
  <si>
    <t>F-4300-1211-2X22-00</t>
  </si>
  <si>
    <t>F-4300-1212-2X21-00</t>
  </si>
  <si>
    <t>F-4300-1212-2X22-00</t>
  </si>
  <si>
    <t>F-4300-1213-2X21-00</t>
  </si>
  <si>
    <t>F-4300-1213-2X22-00</t>
  </si>
  <si>
    <t>F-4300-1131-2X21-O1</t>
  </si>
  <si>
    <t>F-4300-1131-2X22-O1</t>
  </si>
  <si>
    <t>F-4300-1132-2X21-O1</t>
  </si>
  <si>
    <t>F-4300-1132-2X22-O1</t>
  </si>
  <si>
    <t>F-4300-1133-2X21-O1</t>
  </si>
  <si>
    <t>F-4300-1133-2X22-O1</t>
  </si>
  <si>
    <t>F-4300-1231-2X21-O1</t>
  </si>
  <si>
    <t>F-4300-1231-2X22-O1</t>
  </si>
  <si>
    <t>F-4300-1232-2X21-O1</t>
  </si>
  <si>
    <t>F-4300-1232-2X22-O1</t>
  </si>
  <si>
    <t>F-4300-1233-2X21-O1</t>
  </si>
  <si>
    <t>F-4300-1233-2X22-O1</t>
  </si>
  <si>
    <t>F-4300-1142-2X21-O1</t>
  </si>
  <si>
    <t>F-4300-1142-2X22-O1</t>
  </si>
  <si>
    <t>F-4300-1143-2X21-O1</t>
  </si>
  <si>
    <t>F-4300-1143-2X22-O1</t>
  </si>
  <si>
    <t>F-4300-1241-2X21-O1</t>
  </si>
  <si>
    <t>F-4300-1241-2X22-O1</t>
  </si>
  <si>
    <t>F-4300-1242-2X21-O1</t>
  </si>
  <si>
    <t>F-4300-1242-2X22-O1</t>
  </si>
  <si>
    <t>F-4300-1243-2X21-O1</t>
  </si>
  <si>
    <t>F-4300-1243-2X22-O1</t>
  </si>
  <si>
    <t>F-4300-1131-2X21-O2</t>
  </si>
  <si>
    <t>F-4300-1131-2X22-O2</t>
  </si>
  <si>
    <t>F-4300-1132-2X21-O2</t>
  </si>
  <si>
    <t>F-4300-1132-2X22-O2</t>
  </si>
  <si>
    <t>F-4300-1133-2X21-O2</t>
  </si>
  <si>
    <t>F-4300-1133-2X22-O2</t>
  </si>
  <si>
    <t>F-4300-1231-2X21-O2</t>
  </si>
  <si>
    <t>F-4300-1231-2X22-O2</t>
  </si>
  <si>
    <t>F-4300-1232-2X21-O2</t>
  </si>
  <si>
    <t>F-4300-1232-2X22-O2</t>
  </si>
  <si>
    <t>F-4300-1233-2X21-O2</t>
  </si>
  <si>
    <t>F-4300-1233-2X22-O2</t>
  </si>
  <si>
    <t>F-4300-1142-2X21-O2</t>
  </si>
  <si>
    <t>F-4300-1142-2X22-O2</t>
  </si>
  <si>
    <t>F-4300-1143-2X21-O2</t>
  </si>
  <si>
    <t>F-4300-1143-2X22-O2</t>
  </si>
  <si>
    <t>F-4300-1241-2X21-O2</t>
  </si>
  <si>
    <t>F-4300-1241-2X22-O2</t>
  </si>
  <si>
    <t>F-4300-1242-2X21-O2</t>
  </si>
  <si>
    <t>F-4300-1242-2X22-O2</t>
  </si>
  <si>
    <t>F-4300-1243-2X21-O2</t>
  </si>
  <si>
    <t>F-4300-1243-2X22-O2</t>
  </si>
  <si>
    <t>F-4300-1131-2X21-R2</t>
  </si>
  <si>
    <t>F-4300-1131-2X22-R2</t>
  </si>
  <si>
    <t>F-4300-1132-2X21-R2</t>
  </si>
  <si>
    <t>F-4300-1132-2X22-R2</t>
  </si>
  <si>
    <t>F-4300-1133-2X21-R2</t>
  </si>
  <si>
    <t>F-4300-1133-2X22-R2</t>
  </si>
  <si>
    <t>F-4300-1231-2X21-R2</t>
  </si>
  <si>
    <t>F-4300-1231-2X22-R2</t>
  </si>
  <si>
    <t>F-4300-1232-2X21-R2</t>
  </si>
  <si>
    <t>F-4300-1232-2X22-R2</t>
  </si>
  <si>
    <t>F-4300-1233-2X21-R2</t>
  </si>
  <si>
    <t>F-4300-1233-2X22-R2</t>
  </si>
  <si>
    <t>F-4300-1142-2X21-R2</t>
  </si>
  <si>
    <t>F-4300-1142-2X22-R2</t>
  </si>
  <si>
    <t>F-4300-1143-2X21-R2</t>
  </si>
  <si>
    <t>F-4300-1143-2X22-R2</t>
  </si>
  <si>
    <t>F-4300-1241-2X21-R2</t>
  </si>
  <si>
    <t>F-4300-1241-2X22-R2</t>
  </si>
  <si>
    <t>F-4300-1242-2X21-R2</t>
  </si>
  <si>
    <t>F-4300-1242-2X22-R2</t>
  </si>
  <si>
    <t>F-4300-1243-2X21-R2</t>
  </si>
  <si>
    <t>F-4300-1243-2X22-R2</t>
  </si>
  <si>
    <t>F-4300-1131-2X21-R3</t>
  </si>
  <si>
    <t>F-4300-1131-2X22-R3</t>
  </si>
  <si>
    <t>F-4300-1132-2X21-R3</t>
  </si>
  <si>
    <t>F-4300-1132-2X22-R3</t>
  </si>
  <si>
    <t>F-4300-1133-2X21-R3</t>
  </si>
  <si>
    <t>F-4300-1133-2X22-R3</t>
  </si>
  <si>
    <t>F-4300-1231-2X21-R3</t>
  </si>
  <si>
    <t>F-4300-1231-2X22-R3</t>
  </si>
  <si>
    <t>F-4300-1232-2X21-R3</t>
  </si>
  <si>
    <t>F-4300-1232-2X22-R3</t>
  </si>
  <si>
    <t>F-4300-1233-2X21-R3</t>
  </si>
  <si>
    <t>F-4300-1233-2X22-R3</t>
  </si>
  <si>
    <t>F-4300-1142-2X21-R3</t>
  </si>
  <si>
    <t>F-4300-1142-2X22-R3</t>
  </si>
  <si>
    <t>F-4300-1143-2X21-R3</t>
  </si>
  <si>
    <t>F-4300-1143-2X22-R3</t>
  </si>
  <si>
    <t>F-4300-1241-2X21-R3</t>
  </si>
  <si>
    <t>F-4300-1241-2X22-R3</t>
  </si>
  <si>
    <t>F-4300-1242-2X21-R3</t>
  </si>
  <si>
    <t>F-4300-1242-2X22-R3</t>
  </si>
  <si>
    <t>F-4300-1243-2X21-R3</t>
  </si>
  <si>
    <t>F-4300-1243-2X22-R3</t>
  </si>
  <si>
    <t>F-4300-1131-2X21-S1</t>
  </si>
  <si>
    <t>F-4300-1131-2X22-S1</t>
  </si>
  <si>
    <t>F-4300-1132-2X21-S1</t>
  </si>
  <si>
    <t>F-4300-1132-2X22-S1</t>
  </si>
  <si>
    <t>F-4300-1133-2X21-S1</t>
  </si>
  <si>
    <t>F-4300-1133-2X22-S1</t>
  </si>
  <si>
    <t>F-4300-1231-2X21-S1</t>
  </si>
  <si>
    <t>F-4300-1231-2X22-S1</t>
  </si>
  <si>
    <t>F-4300-1232-2X21-S1</t>
  </si>
  <si>
    <t>F-4300-1232-2X22-S1</t>
  </si>
  <si>
    <t>F-4300-1233-2X21-S1</t>
  </si>
  <si>
    <t>F-4300-1233-2X22-S1</t>
  </si>
  <si>
    <t>F-4300-1142-2X21-S1</t>
  </si>
  <si>
    <t>F-4300-1142-2X22-S1</t>
  </si>
  <si>
    <t>F-4300-1143-2X21-S1</t>
  </si>
  <si>
    <t>F-4300-1143-2X22-S1</t>
  </si>
  <si>
    <t>F-4300-1241-2X21-S1</t>
  </si>
  <si>
    <t>F-4300-1241-2X22-S1</t>
  </si>
  <si>
    <t>F-4300-1242-2X21-S1</t>
  </si>
  <si>
    <t>F-4300-1242-2X22-S1</t>
  </si>
  <si>
    <t>F-4300-1243-2X21-S1</t>
  </si>
  <si>
    <t>F-4300-1243-2X22-S1</t>
  </si>
  <si>
    <t>F-4300-1131-2X21-S2</t>
  </si>
  <si>
    <t>F-4300-1131-2X22-S2</t>
  </si>
  <si>
    <t>F-4300-1132-2X21-S2</t>
  </si>
  <si>
    <t>F-4300-1132-2X22-S2</t>
  </si>
  <si>
    <t>F-4300-1133-2X21-S2</t>
  </si>
  <si>
    <t>F-4300-1133-2X22-S2</t>
  </si>
  <si>
    <t>F-4300-1231-2X21-S2</t>
  </si>
  <si>
    <t>F-4300-1231-2X22-S2</t>
  </si>
  <si>
    <t>F-4300-1232-2X21-S2</t>
  </si>
  <si>
    <t>F-4300-1232-2X22-S2</t>
  </si>
  <si>
    <t>F-4300-1233-2X21-S2</t>
  </si>
  <si>
    <t>F-4300-1233-2X22-S2</t>
  </si>
  <si>
    <t>F-4300-1142-2X21-S2</t>
  </si>
  <si>
    <t>F-4300-1142-2X22-S2</t>
  </si>
  <si>
    <t>F-4300-1143-2X21-S2</t>
  </si>
  <si>
    <t>F-4300-1143-2X22-S2</t>
  </si>
  <si>
    <t>F-4300-1241-2X21-S2</t>
  </si>
  <si>
    <t>F-4300-1241-2X22-S2</t>
  </si>
  <si>
    <t>F-4300-1242-2X21-S2</t>
  </si>
  <si>
    <t>F-4300-1242-2X22-S2</t>
  </si>
  <si>
    <t>F-4300-1243-2X21-S2</t>
  </si>
  <si>
    <t>F-4300-1243-2X22-S2</t>
  </si>
  <si>
    <t>F-4300-1131-2X21-S6</t>
  </si>
  <si>
    <t>F-4300-1131-2X22-S6</t>
  </si>
  <si>
    <t>F-4300-1132-2X21-S6</t>
  </si>
  <si>
    <t>F-4300-1132-2X22-S6</t>
  </si>
  <si>
    <t>F-4300-1133-2X21-S6</t>
  </si>
  <si>
    <t>F-4300-1133-2X22-S6</t>
  </si>
  <si>
    <t>F-4300-1231-2X21-S6</t>
  </si>
  <si>
    <t>F-4300-1231-2X22-S6</t>
  </si>
  <si>
    <t>F-4300-1232-2X21-S6</t>
  </si>
  <si>
    <t>F-4300-1232-2X22-S6</t>
  </si>
  <si>
    <t>F-4300-1233-2X21-S6</t>
  </si>
  <si>
    <t>F-4300-1233-2X22-S6</t>
  </si>
  <si>
    <t>F-4300-1142-2X21-S6</t>
  </si>
  <si>
    <t>F-4300-1142-2X22-S6</t>
  </si>
  <si>
    <t>F-4300-1143-2X21-S6</t>
  </si>
  <si>
    <t>F-4300-1143-2X22-S6</t>
  </si>
  <si>
    <t>F-4300-1241-2X21-S6</t>
  </si>
  <si>
    <t>F-4300-1241-2X22-S6</t>
  </si>
  <si>
    <t>F-4300-1242-2X21-S6</t>
  </si>
  <si>
    <t>F-4300-1242-2X22-S6</t>
  </si>
  <si>
    <t>F-4300-1243-2X21-S6</t>
  </si>
  <si>
    <t>F-4300-1243-2X22-S6</t>
  </si>
  <si>
    <t>F-4300-1141-2X21-O1</t>
  </si>
  <si>
    <t>F-4300-1141-2X21-O2</t>
  </si>
  <si>
    <t>F-4300-1141-2X21-R2</t>
  </si>
  <si>
    <t>F-4300-1141-2X21-R3</t>
  </si>
  <si>
    <t>F-4300-1141-2X21-S6</t>
  </si>
  <si>
    <t>F-4300-1141-2X22-S6</t>
  </si>
  <si>
    <t>F-4300-1141-2X22-R3</t>
  </si>
  <si>
    <t>F-4300-1141-2X22-R2</t>
  </si>
  <si>
    <t>F-4300-1141-2X22-O2</t>
  </si>
  <si>
    <t>F-4300-1141-2X22-O1</t>
  </si>
  <si>
    <r>
      <t xml:space="preserve">Transducer Series &amp; Installation Hardware (EEFF)
</t>
    </r>
    <r>
      <rPr>
        <sz val="10"/>
        <color theme="1"/>
        <rFont val="Arial"/>
        <family val="2"/>
      </rPr>
      <t>1212 = Incl. pair of 10S transducer, 37 deg. 
w/ ½” to 4” nom. pipe dia. SS mounting bracket
2X21 = Incl. pair of 20S transducer, 35 to 41 deg. 
w/ 2” to 6” nom. pipe dia. SS mounting bracket</t>
    </r>
    <r>
      <rPr>
        <b/>
        <sz val="12"/>
        <color theme="1"/>
        <rFont val="Arial"/>
        <family val="2"/>
      </rPr>
      <t xml:space="preserve"> *</t>
    </r>
    <r>
      <rPr>
        <sz val="10"/>
        <color theme="1"/>
        <rFont val="Arial"/>
        <family val="2"/>
      </rPr>
      <t xml:space="preserve">
2X22 = Incl. pair of 20S transducer, 35 to 41 deg. 
w/ 8” to 10” nom. pipe dia.SS mounting bracket</t>
    </r>
    <r>
      <rPr>
        <b/>
        <sz val="10"/>
        <color theme="1"/>
        <rFont val="Arial"/>
        <family val="2"/>
      </rPr>
      <t xml:space="preserve"> *</t>
    </r>
    <r>
      <rPr>
        <sz val="10"/>
        <color theme="1"/>
        <rFont val="Arial"/>
        <family val="2"/>
      </rPr>
      <t xml:space="preserve">
3231 = Incl. pair of 30S transducer, 37 deg. 
w/ 12” to 16” nom. pipe dia. SS mounting bracket
3232 = Incl. pair of 30S transducer, 37 deg. 
w/ 18” to 48” nom. pipe dia. SS mounting bracket
</t>
    </r>
    <r>
      <rPr>
        <b/>
        <sz val="10"/>
        <color theme="1"/>
        <rFont val="Arial"/>
        <family val="2"/>
      </rPr>
      <t>*Actual transducer selected, 21 through 24, is factory selected at time of order</t>
    </r>
  </si>
  <si>
    <r>
      <t xml:space="preserve">Transducer Cable Length¹ (D)
</t>
    </r>
    <r>
      <rPr>
        <sz val="10"/>
        <color theme="1"/>
        <rFont val="Arial"/>
        <family val="2"/>
      </rPr>
      <t>1 = 25' transducer cable, BNC connector*
2 = 50' transducer cable, BNC connector*
3 = 100' transducer cable, BNC connector*
4 = 25' transducer cable, submersible connection**
5 = 50' transducer cable, submersible connection**
6 = 100' transducer cable, submersible connection**
7 = 25' transducer cable, BNC connector, threaded strain relief***
8 = 50' transducer cable, BNC connector, threaded strain relief***
9 = 100' transducer cable, BNC connector, threaded strain relief***</t>
    </r>
    <r>
      <rPr>
        <b/>
        <sz val="10"/>
        <color theme="1"/>
        <rFont val="Arial"/>
        <family val="2"/>
      </rPr>
      <t xml:space="preserve">
*Requires EEFF = 1212, 2X21 &amp; 2X22
**Requires EEFF = 1212
***Requires EEFF = 3221 &amp; 3232</t>
    </r>
  </si>
  <si>
    <r>
      <t xml:space="preserve">Feature Set &amp; I/O (C)
 </t>
    </r>
    <r>
      <rPr>
        <sz val="10"/>
        <color theme="1"/>
        <rFont val="Arial"/>
        <family val="2"/>
      </rPr>
      <t xml:space="preserve">1 = Flow only, (1) AO, (2) DO and RS485, BACnet or MODBUS 
(Field configurable)
2 = Flow only, (1) AO, (2) DO and MODBUS TCP/IP *
3 = Flow and Energy, (3) AO, (3) DI, (6) DO and RS485, BACnet or MODBUS 
(Field configurable)
4 = Flow and Energy, (3) AO, (3) DI, (6) DO and MODBUS TCP/IP *
</t>
    </r>
    <r>
      <rPr>
        <b/>
        <sz val="10"/>
        <color theme="1"/>
        <rFont val="Arial"/>
        <family val="2"/>
      </rPr>
      <t>*Requires 24 VDC power supply</t>
    </r>
  </si>
  <si>
    <t>F-4300-ABCD-EEFF-GG</t>
  </si>
  <si>
    <r>
      <t xml:space="preserve">1 = Flow only, one (1) AO, two (2) DO and RS485, BACnet or MODBUS </t>
    </r>
    <r>
      <rPr>
        <b/>
        <sz val="8"/>
        <color theme="1"/>
        <rFont val="Arial"/>
        <family val="2"/>
      </rPr>
      <t>(Field configurable)</t>
    </r>
    <r>
      <rPr>
        <sz val="8"/>
        <color theme="1"/>
        <rFont val="Arial"/>
        <family val="2"/>
      </rPr>
      <t xml:space="preserve">
2 = Flow only, one (1) AO, two (2) DO and MODBUS TCP/IP</t>
    </r>
    <r>
      <rPr>
        <b/>
        <sz val="8"/>
        <color theme="1"/>
        <rFont val="Arial"/>
        <family val="2"/>
      </rPr>
      <t xml:space="preserve"> (requires 24 VDC power supply)</t>
    </r>
  </si>
  <si>
    <t>Transducer Series &amp; Installation Hardware (EEFF)</t>
  </si>
  <si>
    <t>00 = Flow only</t>
  </si>
  <si>
    <t>Temperature Sensor (GG)</t>
  </si>
  <si>
    <r>
      <t xml:space="preserve">1212 = Incl. pair of 10S transducer, 37 deg. w/ ½” to 4” nom. pipe dia. SS mounting bracket
2X21 = Incl. pair of 20S transducer, 35 to 41 deg. w/ 2” to 6” nom. pipe dia. SS mounting bracket *
2X22 = Incl. pair of 20S transducer, 35 to 41 deg. w/ 8” to 10” nom. pipe dia.SS mounting bracket *
3231 = Incl. pair of 30S transducer, 37 deg. w/ 12” to 16” nom. pipe dia. SS mounting bracket
3232 = Incl. pair of 30S transducer, 37 deg. w/ 18” to 48” nom. pipe dia. SS mounting bracket
</t>
    </r>
    <r>
      <rPr>
        <b/>
        <sz val="8"/>
        <color theme="1"/>
        <rFont val="Arial"/>
        <family val="2"/>
      </rPr>
      <t>*Actual transducer selected, 21 through 24, is factory selected at time of order</t>
    </r>
  </si>
  <si>
    <r>
      <t>1 = 25’ transducer cable, BNC connector (</t>
    </r>
    <r>
      <rPr>
        <b/>
        <sz val="8"/>
        <color theme="1"/>
        <rFont val="Arial"/>
        <family val="2"/>
      </rPr>
      <t>Requires EEFF = 1212, 2X21 &amp; 2X22)</t>
    </r>
    <r>
      <rPr>
        <sz val="8"/>
        <color theme="1"/>
        <rFont val="Arial"/>
        <family val="2"/>
      </rPr>
      <t xml:space="preserve">
2 = 50’ transducer cable, BNC connector </t>
    </r>
    <r>
      <rPr>
        <b/>
        <sz val="8"/>
        <color theme="1"/>
        <rFont val="Arial"/>
        <family val="2"/>
      </rPr>
      <t>(Requires EEFF = 1212, 2X21 &amp; 2X22)</t>
    </r>
    <r>
      <rPr>
        <sz val="8"/>
        <color theme="1"/>
        <rFont val="Arial"/>
        <family val="2"/>
      </rPr>
      <t xml:space="preserve">
3 = 100’ transducer cable, BNC connector </t>
    </r>
    <r>
      <rPr>
        <b/>
        <sz val="8"/>
        <color theme="1"/>
        <rFont val="Arial"/>
        <family val="2"/>
      </rPr>
      <t>(Requires EEFF = 1212, 2X21 &amp; 2X22)</t>
    </r>
    <r>
      <rPr>
        <sz val="8"/>
        <color theme="1"/>
        <rFont val="Arial"/>
        <family val="2"/>
      </rPr>
      <t xml:space="preserve">
4 = 25’ transducer cable, submersible connection (</t>
    </r>
    <r>
      <rPr>
        <b/>
        <sz val="8"/>
        <color theme="1"/>
        <rFont val="Arial"/>
        <family val="2"/>
      </rPr>
      <t>Requires EEFF = 1212)</t>
    </r>
    <r>
      <rPr>
        <sz val="8"/>
        <color theme="1"/>
        <rFont val="Arial"/>
        <family val="2"/>
      </rPr>
      <t xml:space="preserve">
5 = 50’ transducer cable, submersible connection </t>
    </r>
    <r>
      <rPr>
        <b/>
        <sz val="8"/>
        <color theme="1"/>
        <rFont val="Arial"/>
        <family val="2"/>
      </rPr>
      <t>(Requires EEFF = 1212)</t>
    </r>
    <r>
      <rPr>
        <sz val="8"/>
        <color theme="1"/>
        <rFont val="Arial"/>
        <family val="2"/>
      </rPr>
      <t xml:space="preserve">
6 = 100’ transducer cable, submersible connection </t>
    </r>
    <r>
      <rPr>
        <b/>
        <sz val="8"/>
        <color theme="1"/>
        <rFont val="Arial"/>
        <family val="2"/>
      </rPr>
      <t>(Requires EEFF = 1212)</t>
    </r>
    <r>
      <rPr>
        <sz val="8"/>
        <color theme="1"/>
        <rFont val="Arial"/>
        <family val="2"/>
      </rPr>
      <t xml:space="preserve">
7 = 25' transducer cable, BNC connector, threaded strain relief (</t>
    </r>
    <r>
      <rPr>
        <b/>
        <sz val="8"/>
        <color theme="1"/>
        <rFont val="Arial"/>
        <family val="2"/>
      </rPr>
      <t>Requires EEFF = 3221 &amp; 3232)</t>
    </r>
    <r>
      <rPr>
        <sz val="8"/>
        <color theme="1"/>
        <rFont val="Arial"/>
        <family val="2"/>
      </rPr>
      <t xml:space="preserve">
8 = 50' transducer cable, BNC connector, threaded strain relief </t>
    </r>
    <r>
      <rPr>
        <b/>
        <sz val="8"/>
        <color theme="1"/>
        <rFont val="Arial"/>
        <family val="2"/>
      </rPr>
      <t xml:space="preserve">(Requires EEFF = 3221 &amp; 3232)
</t>
    </r>
    <r>
      <rPr>
        <sz val="8"/>
        <color theme="1"/>
        <rFont val="Arial"/>
        <family val="2"/>
      </rPr>
      <t xml:space="preserve">9 = 100' transducer cable, BNC connector, threaded strain relief </t>
    </r>
    <r>
      <rPr>
        <b/>
        <sz val="8"/>
        <color theme="1"/>
        <rFont val="Arial"/>
        <family val="2"/>
      </rPr>
      <t>(Requires EEFF = 3221 &amp; 3232)</t>
    </r>
  </si>
  <si>
    <r>
      <t xml:space="preserve">Fill out the form starting on left side to right side.
</t>
    </r>
    <r>
      <rPr>
        <b/>
        <sz val="11"/>
        <color rgb="FFFF0000"/>
        <rFont val="Arial"/>
        <family val="2"/>
      </rPr>
      <t>Please sign the Decision Rule Statement before submitting.</t>
    </r>
  </si>
  <si>
    <t>Decision Rule Statement</t>
  </si>
  <si>
    <t xml:space="preserve">Read and agreed by </t>
  </si>
  <si>
    <r>
      <t xml:space="preserve">Process Connection (B)
</t>
    </r>
    <r>
      <rPr>
        <sz val="10"/>
        <color theme="1"/>
        <rFont val="Arial"/>
        <family val="2"/>
      </rPr>
      <t xml:space="preserve">0 = NPT threads   
1 = ANSI Class 150 flange </t>
    </r>
    <r>
      <rPr>
        <b/>
        <sz val="10"/>
        <color theme="1"/>
        <rFont val="Arial"/>
        <family val="2"/>
      </rPr>
      <t>(applied for 2.5" pipe size ONLY)</t>
    </r>
  </si>
  <si>
    <r>
      <rPr>
        <b/>
        <i/>
        <u/>
        <sz val="10"/>
        <color theme="1"/>
        <rFont val="Arial"/>
        <family val="2"/>
      </rPr>
      <t>NOTE</t>
    </r>
    <r>
      <rPr>
        <b/>
        <i/>
        <sz val="10"/>
        <color theme="1"/>
        <rFont val="Arial"/>
        <family val="2"/>
      </rPr>
      <t xml:space="preserve">: Options selected below might affect the price.
           </t>
    </r>
    <r>
      <rPr>
        <b/>
        <i/>
        <sz val="10"/>
        <color rgb="FFFF0000"/>
        <rFont val="Arial"/>
        <family val="2"/>
      </rPr>
      <t>Please sign the Decision Rule Statement before submitting.</t>
    </r>
  </si>
  <si>
    <t>All calibrations will be performed at ONICON's Largo facility. Uncertainties are reported with a coverage factor k=2, providing a level of confidence of approximately 95%. A PASS (in tolerance) or FAIL (out of tolerance) result indicates all measured values fall within or outside manufacturer's specified tolerance without taking uncertainty into account (Simple Acceptance Rule).</t>
  </si>
  <si>
    <r>
      <t xml:space="preserve">Output Configuration (DE)
                              </t>
    </r>
    <r>
      <rPr>
        <b/>
        <i/>
        <sz val="11"/>
        <color theme="1"/>
        <rFont val="Arial"/>
        <family val="2"/>
      </rPr>
      <t xml:space="preserve"> 
</t>
    </r>
    <r>
      <rPr>
        <sz val="10"/>
        <color theme="1"/>
        <rFont val="Arial"/>
        <family val="2"/>
      </rPr>
      <t>10 = One (1) active AO, one (1) freq. output &amp; three (3) DOs</t>
    </r>
    <r>
      <rPr>
        <b/>
        <sz val="10"/>
        <color theme="1"/>
        <rFont val="Arial"/>
        <family val="2"/>
      </rPr>
      <t xml:space="preserve"> 
(where AB = BF)</t>
    </r>
    <r>
      <rPr>
        <sz val="10"/>
        <color theme="1"/>
        <rFont val="Arial"/>
        <family val="2"/>
      </rPr>
      <t xml:space="preserve">
31 = Two (2) active AOs, two (2) AIs, one (1) RTD input, one (1) freq. output, three (3) configurable DIs or DOs &amp; RS485 or IP serial comms (BACnet)</t>
    </r>
    <r>
      <rPr>
        <b/>
        <sz val="11"/>
        <color theme="1"/>
        <rFont val="Arial"/>
        <family val="2"/>
      </rPr>
      <t xml:space="preserve"> 
</t>
    </r>
    <r>
      <rPr>
        <b/>
        <sz val="10"/>
        <color theme="1"/>
        <rFont val="Arial"/>
        <family val="2"/>
      </rPr>
      <t>(where AB = CF)</t>
    </r>
  </si>
  <si>
    <r>
      <t xml:space="preserve">Enclosure (FG)
</t>
    </r>
    <r>
      <rPr>
        <sz val="10"/>
        <rFont val="Arial"/>
        <family val="2"/>
      </rPr>
      <t>21 = 24 VAC/VDC remote NEMA 4 enclosure w/ display</t>
    </r>
  </si>
  <si>
    <r>
      <t xml:space="preserve">Mechanical Configuration (JKL)
</t>
    </r>
    <r>
      <rPr>
        <b/>
        <sz val="10"/>
        <rFont val="Arial"/>
        <family val="2"/>
      </rPr>
      <t xml:space="preserve">
</t>
    </r>
    <r>
      <rPr>
        <sz val="10"/>
        <rFont val="Arial"/>
        <family val="2"/>
      </rPr>
      <t>131 = SS stem, SS process conection, Delrin/ NSF (potable water up to 140</t>
    </r>
    <r>
      <rPr>
        <sz val="10"/>
        <rFont val="Calibri"/>
        <family val="2"/>
      </rPr>
      <t>°</t>
    </r>
    <r>
      <rPr>
        <sz val="8"/>
        <rFont val="Arial"/>
        <family val="2"/>
      </rPr>
      <t>F)</t>
    </r>
    <r>
      <rPr>
        <sz val="10"/>
        <rFont val="Arial"/>
        <family val="2"/>
      </rPr>
      <t xml:space="preserve"> 
</t>
    </r>
    <r>
      <rPr>
        <b/>
        <sz val="10"/>
        <rFont val="Arial"/>
        <family val="2"/>
      </rPr>
      <t>(where AB = BF)</t>
    </r>
    <r>
      <rPr>
        <sz val="10"/>
        <rFont val="Arial"/>
        <family val="2"/>
      </rPr>
      <t xml:space="preserve">
141 = SS stem, SS process connection, PSU/ HT (heating hot water up to 250°F) 
</t>
    </r>
    <r>
      <rPr>
        <b/>
        <sz val="10"/>
        <rFont val="Arial"/>
        <family val="2"/>
      </rPr>
      <t xml:space="preserve">(where AB = BF)
</t>
    </r>
    <r>
      <rPr>
        <sz val="10"/>
        <rFont val="Arial"/>
        <family val="2"/>
      </rPr>
      <t xml:space="preserve">231 = SS stem, SS process connection, Delrin/ NSF (potable water up to 140°F) 
</t>
    </r>
    <r>
      <rPr>
        <b/>
        <sz val="10"/>
        <rFont val="Arial"/>
        <family val="2"/>
      </rPr>
      <t xml:space="preserve">(where AB = CF)
</t>
    </r>
    <r>
      <rPr>
        <sz val="10"/>
        <rFont val="Arial"/>
        <family val="2"/>
      </rPr>
      <t xml:space="preserve">241 = SS stem, SS process connection, PSU/ HT (heating hot water up to 250°F) 
</t>
    </r>
    <r>
      <rPr>
        <b/>
        <sz val="10"/>
        <rFont val="Arial"/>
        <family val="2"/>
      </rPr>
      <t>(where AB = CF)</t>
    </r>
  </si>
  <si>
    <t xml:space="preserve"> ONICON FSM-3 SuperMag Flow Meters</t>
  </si>
  <si>
    <t>FSM-3CF06-3121-FA3-231</t>
  </si>
  <si>
    <t>Insertion style electromagnetic flow meter, 6" line size w/ (2) AO, (2) AI, (1) RTD, (1) freq, (3) DI/DO &amp; RS485 or IP Serial Com. Remote NEMA 4 encl. w/ display, 24 VAC/DC &amp; terminal blocks. Fixed 6" depth, 316 SS stem, NSF rated &amp; 1" NPT conn.</t>
  </si>
  <si>
    <t>FSM-3CF08-3121-FB3-231</t>
  </si>
  <si>
    <t>Insertion style electromagnetic flow meter, 8" line size w/ (2) AO, (2) AI, (1) RTD, (1) freq, (3) DI/DO &amp; RS485 or IP Serial Com. Remote NEMA 4 encl. w/ display, 24 VAC/DC &amp; terminal blocks. Fixed 8" depth, 316 SS stem, NSF rated &amp; 1" NPT conn.</t>
  </si>
  <si>
    <t>FSM-3CF10-3121-FC3-231</t>
  </si>
  <si>
    <t>Insertion style electromagnetic flow meter, 10" line size w/ (2) AO, (2) AI, (1) RTD, (1) freq, (3) DI/DO &amp; RS485 or IP Serial Com. Remote NEMA 4 encl. w/ display, 24 VAC/DC &amp; terminal blocks. Fixed 10" depth, 316 SS stem, NSF rated &amp; 1" NPT conn.</t>
  </si>
  <si>
    <t>FSM-3CF12-3121-FD3-231</t>
  </si>
  <si>
    <t>Insertion style electromagnetic flow meter, 12" line size w/ (2) AO, (2) AI, (1) RTD, (1) freq, (3) DI/DO &amp; RS485 or IP Serial Com. Remote NEMA 4 encl. w/ display, 24 VAC/DC &amp; terminal blocks. Fixed 12" depth, 316 SS stem, NSF rated &amp; 1" NPT conn.</t>
  </si>
  <si>
    <t>FSM-3CF06-3121-FA3-241</t>
  </si>
  <si>
    <t>Insertion style electromagnetic flow meter, 6" line size w/ (2) AO, (2) AI, (1) RTD, (1) freq, (3) DI/DO &amp; RS485 or IP Serial Com. Remote NEMA 4 encl. w/ display, 24 VAC/DC &amp; terminal blocks. Fixed 6" depth, 316 SS stem, HT &amp; 1" NPT conn.</t>
  </si>
  <si>
    <t>FSM-3CF08-3121-FB3-241</t>
  </si>
  <si>
    <t>Insertion style electromagnetic flow meter, 8" line size w/ (2) AO, (2) AI, (1) RTD, (1) freq, (3) DI/DO &amp; RS485 or IP Serial Com. Remote NEMA 4 encl. w/ display, 24 VAC/DC &amp; terminal blocks. Fixed 8" depth, 316 SS stem, HT &amp; 1" NPT conn.</t>
  </si>
  <si>
    <t>FSM-3CF10-3121-FC3-241</t>
  </si>
  <si>
    <t>Insertion style electromagnetic flow meter, 10" line size w/ (2) AO, (2) AI, (1) RTD, (1) freq, (3) DI/DO &amp; RS485 or IP Serial Com. Remote NEMA 4 encl. w/ display, 24 VAC/DC &amp; terminal blocks. Fixed 10" depth, 316 SS stem, HT &amp; 1" NPT conn.</t>
  </si>
  <si>
    <t>FSM-3CF12-3121-FD3-241</t>
  </si>
  <si>
    <t>Insertion style electromagnetic flow meter, 12" line size w/ (2) AO, (2) AI, (1) RTD, (1) freq, (3) DI/DO &amp; RS485 or IP Serial Com. Remote NEMA 4 encl. w/ display, 24 VAC/DC &amp; terminal blocks. Fixed 12" depth, 316 SS stem, HT &amp; 1" NPT conn.</t>
  </si>
  <si>
    <t xml:space="preserve">Enclosure (FG)  </t>
  </si>
  <si>
    <t>21 = 24 VAC/VDC remote NEMA 4 enclosure w/ display</t>
  </si>
  <si>
    <r>
      <t xml:space="preserve">131 = SS stem, SS process conection, Delrin/ NSF (potable water up to 140°F) </t>
    </r>
    <r>
      <rPr>
        <b/>
        <sz val="8"/>
        <color theme="1"/>
        <rFont val="Arial"/>
        <family val="2"/>
      </rPr>
      <t>(where AB = BF)</t>
    </r>
    <r>
      <rPr>
        <sz val="8"/>
        <color theme="1"/>
        <rFont val="Arial"/>
        <family val="2"/>
      </rPr>
      <t xml:space="preserve">
141 = SS stem, SS process conection, PSU/ HT (heating hot water up to 250°F) </t>
    </r>
    <r>
      <rPr>
        <b/>
        <sz val="8"/>
        <color theme="1"/>
        <rFont val="Arial"/>
        <family val="2"/>
      </rPr>
      <t>(where AB = BF)</t>
    </r>
    <r>
      <rPr>
        <sz val="8"/>
        <color theme="1"/>
        <rFont val="Arial"/>
        <family val="2"/>
      </rPr>
      <t xml:space="preserve">
231 = SS stem, SS process conection, Delrin/ NSF (potable water up to 140°F)</t>
    </r>
    <r>
      <rPr>
        <b/>
        <sz val="8"/>
        <color theme="1"/>
        <rFont val="Arial"/>
        <family val="2"/>
      </rPr>
      <t xml:space="preserve"> (where AB = CF)</t>
    </r>
    <r>
      <rPr>
        <sz val="8"/>
        <color theme="1"/>
        <rFont val="Arial"/>
        <family val="2"/>
      </rPr>
      <t xml:space="preserve">
241 = SS stem, SS process conection, PSU/ HT (heating hot water up to 250°F)</t>
    </r>
    <r>
      <rPr>
        <b/>
        <sz val="8"/>
        <color theme="1"/>
        <rFont val="Arial"/>
        <family val="2"/>
      </rPr>
      <t xml:space="preserve"> (where AB = CF)</t>
    </r>
  </si>
  <si>
    <r>
      <t xml:space="preserve">10 = One (1) active analog output, one (1) freq. output &amp; three (3) DOs </t>
    </r>
    <r>
      <rPr>
        <b/>
        <sz val="8"/>
        <color theme="1"/>
        <rFont val="Arial"/>
        <family val="2"/>
      </rPr>
      <t>(where AB = BF)</t>
    </r>
    <r>
      <rPr>
        <sz val="8"/>
        <color theme="1"/>
        <rFont val="Arial"/>
        <family val="2"/>
      </rPr>
      <t xml:space="preserve">
31 = Two (2) active AOs, two (2) AIs, one (1) RTD input, one (1) freq. output, three (3) configurable DIs 
        or DOs &amp; RS485 or IP serial comms (BACnet) </t>
    </r>
    <r>
      <rPr>
        <b/>
        <sz val="8"/>
        <color theme="1"/>
        <rFont val="Arial"/>
        <family val="2"/>
      </rPr>
      <t>(where AB = CF)</t>
    </r>
  </si>
  <si>
    <t xml:space="preserve"> System-10 BTU Meters with FSM-3 SuperMag Flow Meters</t>
  </si>
  <si>
    <t>System-20 BTU Meters with FSM-3 SuperMag Flow Meters</t>
  </si>
  <si>
    <r>
      <t xml:space="preserve">Meter Type &amp; Function (AB)
  </t>
    </r>
    <r>
      <rPr>
        <sz val="11"/>
        <color theme="1"/>
        <rFont val="Arial"/>
        <family val="2"/>
      </rPr>
      <t xml:space="preserve">
</t>
    </r>
    <r>
      <rPr>
        <sz val="10"/>
        <color theme="1"/>
        <rFont val="Arial"/>
        <family val="2"/>
      </rPr>
      <t xml:space="preserve">BF = Insertion flow meter, fixed pipe size
</t>
    </r>
    <r>
      <rPr>
        <b/>
        <sz val="11"/>
        <color theme="1"/>
        <rFont val="Arial"/>
        <family val="2"/>
      </rPr>
      <t xml:space="preserve">
</t>
    </r>
    <r>
      <rPr>
        <sz val="10"/>
        <color theme="1"/>
        <rFont val="Arial"/>
        <family val="2"/>
      </rPr>
      <t>CF = Insertion flow meter, fixed pipe size w/ network communications</t>
    </r>
  </si>
  <si>
    <t>BF = Insertion flow meter, fixed pipe size
CF = Insertion flow meter, fixed pipe size w/ network communications</t>
  </si>
  <si>
    <t xml:space="preserve"> ONICON FT-3400 Insertion Electromagnetic Flow Meters (No Display)</t>
  </si>
  <si>
    <r>
      <t xml:space="preserve">FT-3400 Model Number Codification
FT-3400-ABC-DEEF
</t>
    </r>
    <r>
      <rPr>
        <b/>
        <i/>
        <sz val="11"/>
        <color theme="1"/>
        <rFont val="Arial"/>
        <family val="2"/>
      </rPr>
      <t>Options selected below might affect the price</t>
    </r>
  </si>
  <si>
    <r>
      <rPr>
        <b/>
        <sz val="14"/>
        <color theme="4"/>
        <rFont val="Arial"/>
        <family val="2"/>
      </rPr>
      <t xml:space="preserve">START HERE!
</t>
    </r>
    <r>
      <rPr>
        <b/>
        <sz val="11"/>
        <rFont val="Arial"/>
        <family val="2"/>
      </rPr>
      <t xml:space="preserve">
Application
</t>
    </r>
    <r>
      <rPr>
        <sz val="10"/>
        <rFont val="Arial"/>
        <family val="2"/>
      </rPr>
      <t>Select from the dropdown menu</t>
    </r>
  </si>
  <si>
    <r>
      <t xml:space="preserve">Pipe Material
</t>
    </r>
    <r>
      <rPr>
        <sz val="10"/>
        <color theme="1"/>
        <rFont val="Arial"/>
        <family val="2"/>
      </rPr>
      <t xml:space="preserve">Select from the dropdown menu
</t>
    </r>
    <r>
      <rPr>
        <b/>
        <sz val="11"/>
        <color theme="1"/>
        <rFont val="Arial"/>
        <family val="2"/>
      </rPr>
      <t xml:space="preserve">
</t>
    </r>
    <r>
      <rPr>
        <sz val="10"/>
        <color theme="1"/>
        <rFont val="Arial"/>
        <family val="2"/>
      </rPr>
      <t>If "Other" option selected, specify the pipe material, pipe schedule, ID/OD in the note section</t>
    </r>
    <r>
      <rPr>
        <b/>
        <sz val="11"/>
        <color theme="1"/>
        <rFont val="Arial"/>
        <family val="2"/>
      </rPr>
      <t xml:space="preserve">    </t>
    </r>
  </si>
  <si>
    <r>
      <t xml:space="preserve">Communications (B)
</t>
    </r>
    <r>
      <rPr>
        <sz val="10"/>
        <rFont val="Arial"/>
        <family val="2"/>
      </rPr>
      <t xml:space="preserve">
Select from the dropdown menu     </t>
    </r>
    <r>
      <rPr>
        <b/>
        <sz val="11"/>
        <rFont val="Arial"/>
        <family val="2"/>
      </rPr>
      <t xml:space="preserve">
</t>
    </r>
    <r>
      <rPr>
        <sz val="11"/>
        <rFont val="Arial"/>
        <family val="2"/>
      </rPr>
      <t xml:space="preserve">                                                                                                                           </t>
    </r>
    <r>
      <rPr>
        <i/>
        <sz val="11"/>
        <rFont val="Arial"/>
        <family val="2"/>
      </rPr>
      <t xml:space="preserve">                                       </t>
    </r>
    <r>
      <rPr>
        <b/>
        <i/>
        <sz val="11"/>
        <rFont val="Arial"/>
        <family val="2"/>
      </rPr>
      <t xml:space="preserve">    
</t>
    </r>
    <r>
      <rPr>
        <sz val="10"/>
        <rFont val="Arial"/>
        <family val="2"/>
      </rPr>
      <t xml:space="preserve">0 = No communications module                                                                                                                   </t>
    </r>
  </si>
  <si>
    <r>
      <t xml:space="preserve">Bluetooth ( C)
</t>
    </r>
    <r>
      <rPr>
        <sz val="10"/>
        <color theme="1"/>
        <rFont val="Arial"/>
        <family val="2"/>
      </rPr>
      <t xml:space="preserve">Select from the dropdown menu     </t>
    </r>
    <r>
      <rPr>
        <b/>
        <sz val="11"/>
        <color theme="1"/>
        <rFont val="Arial"/>
        <family val="2"/>
      </rPr>
      <t xml:space="preserve">
</t>
    </r>
    <r>
      <rPr>
        <sz val="10"/>
        <color theme="1"/>
        <rFont val="Arial"/>
        <family val="2"/>
      </rPr>
      <t xml:space="preserve">0 = No Bluetooth module </t>
    </r>
  </si>
  <si>
    <r>
      <t xml:space="preserve">Enclosure Type and Process Connection (D)
</t>
    </r>
    <r>
      <rPr>
        <sz val="10"/>
        <color theme="1"/>
        <rFont val="Arial"/>
        <family val="2"/>
      </rPr>
      <t xml:space="preserve">Select from the dropdown menu     </t>
    </r>
    <r>
      <rPr>
        <b/>
        <sz val="11"/>
        <color theme="1"/>
        <rFont val="Arial"/>
        <family val="2"/>
      </rPr>
      <t xml:space="preserve">
                                    </t>
    </r>
    <r>
      <rPr>
        <sz val="10"/>
        <color theme="1"/>
        <rFont val="Arial"/>
        <family val="2"/>
      </rPr>
      <t xml:space="preserve">
1 = NEMA 4 Enclosure with </t>
    </r>
    <r>
      <rPr>
        <b/>
        <sz val="10"/>
        <color theme="1"/>
        <rFont val="Arial"/>
        <family val="2"/>
      </rPr>
      <t>10' PVC Cable</t>
    </r>
    <r>
      <rPr>
        <b/>
        <sz val="11"/>
        <color theme="1"/>
        <rFont val="Arial"/>
        <family val="2"/>
      </rPr>
      <t xml:space="preserve">
</t>
    </r>
    <r>
      <rPr>
        <sz val="10"/>
        <color theme="1"/>
        <rFont val="Arial"/>
        <family val="2"/>
      </rPr>
      <t>2 = NEMA 4 Enclosure with</t>
    </r>
    <r>
      <rPr>
        <b/>
        <sz val="10"/>
        <color theme="1"/>
        <rFont val="Arial"/>
        <family val="2"/>
      </rPr>
      <t xml:space="preserve"> 25' PVC Cable</t>
    </r>
  </si>
  <si>
    <r>
      <rPr>
        <b/>
        <sz val="11"/>
        <color theme="1"/>
        <rFont val="Arial"/>
        <family val="2"/>
      </rPr>
      <t xml:space="preserve">Pipe Size Range and Meter Length (EE)
</t>
    </r>
    <r>
      <rPr>
        <sz val="10"/>
        <color theme="1"/>
        <rFont val="Arial"/>
        <family val="2"/>
      </rPr>
      <t xml:space="preserve">Select from the dropdown menu     </t>
    </r>
    <r>
      <rPr>
        <b/>
        <sz val="11"/>
        <color theme="1"/>
        <rFont val="Arial"/>
        <family val="2"/>
      </rPr>
      <t xml:space="preserve">
</t>
    </r>
    <r>
      <rPr>
        <sz val="10"/>
        <color theme="1"/>
        <rFont val="Arial"/>
        <family val="2"/>
      </rPr>
      <t xml:space="preserve">
C3 = 3" - 10" (18" stem)
D4 = 3" - 16" (20" stem)
E5 = 3" - 22" (22" stem)
F6 = 3" - 72" (24" stem)
F7 = 3" - 72" (26" stem)
F8 = 3" - 72" (28" stem)
G1 = 12" - 72" (30" stem)
G2 = 12" - 72" (34" stem)</t>
    </r>
  </si>
  <si>
    <r>
      <t xml:space="preserve">Temperature Range and Wetted Material  (F)
</t>
    </r>
    <r>
      <rPr>
        <sz val="10"/>
        <color theme="1"/>
        <rFont val="Arial"/>
        <family val="2"/>
      </rPr>
      <t>Select from the dropdown menu</t>
    </r>
    <r>
      <rPr>
        <b/>
        <sz val="11"/>
        <color theme="1"/>
        <rFont val="Arial"/>
        <family val="2"/>
      </rPr>
      <t xml:space="preserve">     
</t>
    </r>
    <r>
      <rPr>
        <sz val="10"/>
        <color theme="1"/>
        <rFont val="Arial"/>
        <family val="2"/>
      </rPr>
      <t xml:space="preserve">1 = </t>
    </r>
    <r>
      <rPr>
        <b/>
        <sz val="10"/>
        <color theme="1"/>
        <rFont val="Arial"/>
        <family val="2"/>
      </rPr>
      <t>Temp &lt; 150°F</t>
    </r>
    <r>
      <rPr>
        <sz val="10"/>
        <color theme="1"/>
        <rFont val="Arial"/>
        <family val="2"/>
      </rPr>
      <t xml:space="preserve">, 316 SS, XAREC, Viton
2 = </t>
    </r>
    <r>
      <rPr>
        <b/>
        <sz val="10"/>
        <color theme="1"/>
        <rFont val="Arial"/>
        <family val="2"/>
      </rPr>
      <t>Temp &lt; 250°F</t>
    </r>
    <r>
      <rPr>
        <sz val="10"/>
        <color theme="1"/>
        <rFont val="Arial"/>
        <family val="2"/>
      </rPr>
      <t xml:space="preserve">, 316 SS, XAREC, FKM, Viton
3 = </t>
    </r>
    <r>
      <rPr>
        <b/>
        <sz val="10"/>
        <color theme="1"/>
        <rFont val="Arial"/>
        <family val="2"/>
      </rPr>
      <t>Temp &lt; 180°F</t>
    </r>
    <r>
      <rPr>
        <sz val="10"/>
        <color theme="1"/>
        <rFont val="Arial"/>
        <family val="2"/>
      </rPr>
      <t>, 316 SS, XAREC, EPDM, NSF rated</t>
    </r>
  </si>
  <si>
    <r>
      <t xml:space="preserve">Units
</t>
    </r>
    <r>
      <rPr>
        <sz val="10"/>
        <rFont val="Arial"/>
        <family val="2"/>
      </rPr>
      <t>Select from the dropdown menu</t>
    </r>
  </si>
  <si>
    <r>
      <t xml:space="preserve">Pipe Schedule
</t>
    </r>
    <r>
      <rPr>
        <sz val="10"/>
        <color theme="1"/>
        <rFont val="Arial"/>
        <family val="2"/>
      </rPr>
      <t xml:space="preserve">
Select from the dropdown menu</t>
    </r>
  </si>
  <si>
    <r>
      <rPr>
        <b/>
        <sz val="11"/>
        <color theme="1"/>
        <rFont val="Arial"/>
        <family val="2"/>
      </rPr>
      <t xml:space="preserve">Installation Hardware 
</t>
    </r>
    <r>
      <rPr>
        <b/>
        <sz val="10"/>
        <color theme="1"/>
        <rFont val="Arial"/>
        <family val="2"/>
      </rPr>
      <t xml:space="preserve">
</t>
    </r>
    <r>
      <rPr>
        <sz val="10"/>
        <color theme="1"/>
        <rFont val="Arial"/>
        <family val="2"/>
      </rPr>
      <t>Select from the dropdown menu
If no kit selected, provide height of valve assy or clearance, etc. in the note section</t>
    </r>
  </si>
  <si>
    <t>Vlookup</t>
  </si>
  <si>
    <t>rangeM</t>
  </si>
  <si>
    <t>rangeN</t>
  </si>
  <si>
    <t>rangeO</t>
  </si>
  <si>
    <t>rangeP</t>
  </si>
  <si>
    <t>setM</t>
  </si>
  <si>
    <t>setN</t>
  </si>
  <si>
    <t>setO</t>
  </si>
  <si>
    <t>setP</t>
  </si>
  <si>
    <t>Carbon Steel/PVC</t>
  </si>
  <si>
    <t>Provide ID/OD and pipe materials in the Note section</t>
  </si>
  <si>
    <t>F7</t>
  </si>
  <si>
    <t>Provide ID/OD in the Note section</t>
  </si>
  <si>
    <t>4-20mA and 1-5V</t>
  </si>
  <si>
    <t>F8</t>
  </si>
  <si>
    <t>G1</t>
  </si>
  <si>
    <t>G2</t>
  </si>
  <si>
    <t>Other Plastic Pipes</t>
  </si>
  <si>
    <t>Heat Thermal Storage</t>
  </si>
  <si>
    <t>Cold Thermal Storage</t>
  </si>
  <si>
    <t>Heat Decouple Bypass</t>
  </si>
  <si>
    <t>Cold Decouple Bypass</t>
  </si>
  <si>
    <t>Make-up Water</t>
  </si>
  <si>
    <t>To return to the meter selection, click this link</t>
  </si>
  <si>
    <t>28 inches (700 mm)</t>
  </si>
  <si>
    <t>Two Pipe Heating &amp; Cooling</t>
  </si>
  <si>
    <t>32 inches (800 mm)</t>
  </si>
  <si>
    <t>40 inches (1000 mm)</t>
  </si>
  <si>
    <t>56 inches (1400 mm)</t>
  </si>
  <si>
    <t>60 inches (1500 mm)</t>
  </si>
  <si>
    <t>72 inches (1800 mm)</t>
  </si>
  <si>
    <t xml:space="preserve"> ONICON FT-3500 Insertion Electromagnetic Flow Meters</t>
  </si>
  <si>
    <r>
      <t xml:space="preserve">FT-3500 Model Number Codification
FT-3500-ABC-DEEF-SPC
</t>
    </r>
    <r>
      <rPr>
        <b/>
        <i/>
        <sz val="11"/>
        <color theme="1"/>
        <rFont val="Arial"/>
        <family val="2"/>
      </rPr>
      <t>Options selected below might affect the price</t>
    </r>
  </si>
  <si>
    <r>
      <t xml:space="preserve">Pipe Material
</t>
    </r>
    <r>
      <rPr>
        <sz val="10"/>
        <color theme="1"/>
        <rFont val="Arial"/>
        <family val="2"/>
      </rPr>
      <t xml:space="preserve">Select from dropdown menu
</t>
    </r>
    <r>
      <rPr>
        <b/>
        <sz val="11"/>
        <color theme="1"/>
        <rFont val="Arial"/>
        <family val="2"/>
      </rPr>
      <t xml:space="preserve">
</t>
    </r>
    <r>
      <rPr>
        <sz val="10"/>
        <color theme="1"/>
        <rFont val="Arial"/>
        <family val="2"/>
      </rPr>
      <t>If "Other" option selected, specify the pipe material, pipe schedule, ID/OD in the note section</t>
    </r>
    <r>
      <rPr>
        <b/>
        <sz val="11"/>
        <color theme="1"/>
        <rFont val="Arial"/>
        <family val="2"/>
      </rPr>
      <t xml:space="preserve">         </t>
    </r>
  </si>
  <si>
    <r>
      <t xml:space="preserve">Meter Configuration &amp; I/O (A)
</t>
    </r>
    <r>
      <rPr>
        <sz val="10"/>
        <color theme="1"/>
        <rFont val="Arial"/>
        <family val="2"/>
      </rPr>
      <t xml:space="preserve">Select from the dropdown menu    </t>
    </r>
    <r>
      <rPr>
        <b/>
        <sz val="11"/>
        <color theme="1"/>
        <rFont val="Arial"/>
        <family val="2"/>
      </rPr>
      <t xml:space="preserve"> 
                                        </t>
    </r>
    <r>
      <rPr>
        <sz val="11"/>
        <color theme="1"/>
        <rFont val="Arial"/>
        <family val="2"/>
      </rPr>
      <t xml:space="preserve">      </t>
    </r>
    <r>
      <rPr>
        <i/>
        <sz val="11"/>
        <color theme="1"/>
        <rFont val="Arial"/>
        <family val="2"/>
      </rPr>
      <t xml:space="preserve"> 
</t>
    </r>
    <r>
      <rPr>
        <sz val="10"/>
        <color theme="1"/>
        <rFont val="Arial"/>
        <family val="2"/>
      </rPr>
      <t xml:space="preserve">1 = Flow meter w/ remote display (2) AO, (3) DO/DIs, (1) Frq Out, &amp; (2) AI
2 = Flow &amp; Energy meter w/ remote display (2) AO, (3) DO/DIs, (1) Frq. Out , &amp; (2) AI </t>
    </r>
    <r>
      <rPr>
        <i/>
        <sz val="10"/>
        <color theme="1"/>
        <rFont val="Arial"/>
        <family val="2"/>
      </rPr>
      <t xml:space="preserve">        </t>
    </r>
  </si>
  <si>
    <r>
      <t xml:space="preserve">Communications (B)
</t>
    </r>
    <r>
      <rPr>
        <sz val="10"/>
        <rFont val="Arial"/>
        <family val="2"/>
      </rPr>
      <t xml:space="preserve">
Select from the dropdown menu     </t>
    </r>
    <r>
      <rPr>
        <b/>
        <sz val="11"/>
        <rFont val="Arial"/>
        <family val="2"/>
      </rPr>
      <t xml:space="preserve">
</t>
    </r>
    <r>
      <rPr>
        <sz val="11"/>
        <rFont val="Arial"/>
        <family val="2"/>
      </rPr>
      <t xml:space="preserve">                                                                                                                           </t>
    </r>
    <r>
      <rPr>
        <i/>
        <sz val="11"/>
        <rFont val="Arial"/>
        <family val="2"/>
      </rPr>
      <t xml:space="preserve">                                       </t>
    </r>
    <r>
      <rPr>
        <b/>
        <i/>
        <sz val="11"/>
        <rFont val="Arial"/>
        <family val="2"/>
      </rPr>
      <t xml:space="preserve">    
</t>
    </r>
    <r>
      <rPr>
        <sz val="10"/>
        <rFont val="Arial"/>
        <family val="2"/>
      </rPr>
      <t>0 = No communications module
1 = RS-485 &amp; IP communications</t>
    </r>
    <r>
      <rPr>
        <b/>
        <sz val="10"/>
        <rFont val="Arial"/>
        <family val="2"/>
      </rPr>
      <t xml:space="preserve"> </t>
    </r>
    <r>
      <rPr>
        <b/>
        <sz val="9"/>
        <rFont val="Arial"/>
        <family val="2"/>
      </rPr>
      <t xml:space="preserve"> </t>
    </r>
    <r>
      <rPr>
        <sz val="10"/>
        <rFont val="Arial"/>
        <family val="2"/>
      </rPr>
      <t xml:space="preserve">                                           </t>
    </r>
  </si>
  <si>
    <r>
      <t xml:space="preserve">Enclosure Type and Process Connection (D)
</t>
    </r>
    <r>
      <rPr>
        <sz val="10"/>
        <color theme="1"/>
        <rFont val="Arial"/>
        <family val="2"/>
      </rPr>
      <t xml:space="preserve">Select from the dropdown menu     </t>
    </r>
    <r>
      <rPr>
        <b/>
        <sz val="11"/>
        <color theme="1"/>
        <rFont val="Arial"/>
        <family val="2"/>
      </rPr>
      <t xml:space="preserve">
</t>
    </r>
    <r>
      <rPr>
        <sz val="10"/>
        <color theme="1"/>
        <rFont val="Arial"/>
        <family val="2"/>
      </rPr>
      <t xml:space="preserve">0 = NEMA4 xmitter encl / NEMA6 wetted sensor encl, </t>
    </r>
    <r>
      <rPr>
        <b/>
        <sz val="10"/>
        <color theme="1"/>
        <rFont val="Arial"/>
        <family val="2"/>
      </rPr>
      <t>with ½” NPT weathertight cond adapters (Default)</t>
    </r>
    <r>
      <rPr>
        <sz val="10"/>
        <color theme="1"/>
        <rFont val="Arial"/>
        <family val="2"/>
      </rPr>
      <t xml:space="preserve">
1 = NEMA4 xmitter encl / NEMA6 wetted sensor encl, </t>
    </r>
    <r>
      <rPr>
        <b/>
        <sz val="10"/>
        <color theme="1"/>
        <rFont val="Arial"/>
        <family val="2"/>
      </rPr>
      <t>with strain relief cord grip</t>
    </r>
    <r>
      <rPr>
        <sz val="10"/>
        <color theme="1"/>
        <rFont val="Arial"/>
        <family val="2"/>
      </rPr>
      <t xml:space="preserve"> </t>
    </r>
  </si>
  <si>
    <r>
      <t xml:space="preserve">Wetted Material (F)
</t>
    </r>
    <r>
      <rPr>
        <sz val="10"/>
        <color theme="1"/>
        <rFont val="Arial"/>
        <family val="2"/>
      </rPr>
      <t xml:space="preserve">Select from the dropdown menu </t>
    </r>
    <r>
      <rPr>
        <b/>
        <sz val="11"/>
        <color theme="1"/>
        <rFont val="Arial"/>
        <family val="2"/>
      </rPr>
      <t xml:space="preserve">    
                                 </t>
    </r>
    <r>
      <rPr>
        <sz val="11"/>
        <color theme="1"/>
        <rFont val="Arial"/>
        <family val="2"/>
      </rPr>
      <t xml:space="preserve">                                                
</t>
    </r>
    <r>
      <rPr>
        <sz val="10"/>
        <color theme="1"/>
        <rFont val="Arial"/>
        <family val="2"/>
      </rPr>
      <t xml:space="preserve">
1 = </t>
    </r>
    <r>
      <rPr>
        <b/>
        <sz val="10"/>
        <color theme="1"/>
        <rFont val="Arial"/>
        <family val="2"/>
      </rPr>
      <t>Temp &lt; 150°F</t>
    </r>
    <r>
      <rPr>
        <sz val="10"/>
        <color theme="1"/>
        <rFont val="Arial"/>
        <family val="2"/>
      </rPr>
      <t xml:space="preserve">, 316 SS, XAREC, Viton
2 = </t>
    </r>
    <r>
      <rPr>
        <b/>
        <sz val="10"/>
        <color theme="1"/>
        <rFont val="Arial"/>
        <family val="2"/>
      </rPr>
      <t>Temp &lt; 250°F</t>
    </r>
    <r>
      <rPr>
        <sz val="10"/>
        <color theme="1"/>
        <rFont val="Arial"/>
        <family val="2"/>
      </rPr>
      <t xml:space="preserve">, 316 SS, XAREC, FKM, Viton
3 = </t>
    </r>
    <r>
      <rPr>
        <b/>
        <sz val="10"/>
        <color theme="1"/>
        <rFont val="Arial"/>
        <family val="2"/>
      </rPr>
      <t>Temp &lt; 180°F,</t>
    </r>
    <r>
      <rPr>
        <sz val="10"/>
        <color theme="1"/>
        <rFont val="Arial"/>
        <family val="2"/>
      </rPr>
      <t xml:space="preserve"> 316 SS, XAREC, EPDM, </t>
    </r>
    <r>
      <rPr>
        <b/>
        <sz val="10"/>
        <color theme="1"/>
        <rFont val="Arial"/>
        <family val="2"/>
      </rPr>
      <t xml:space="preserve">NSF rated   </t>
    </r>
    <r>
      <rPr>
        <sz val="10"/>
        <color theme="1"/>
        <rFont val="Arial"/>
        <family val="2"/>
      </rPr>
      <t xml:space="preserve">                                                                                      </t>
    </r>
  </si>
  <si>
    <r>
      <t xml:space="preserve">Special Configurations (SPC)
</t>
    </r>
    <r>
      <rPr>
        <sz val="10"/>
        <color theme="1"/>
        <rFont val="Arial"/>
        <family val="2"/>
      </rPr>
      <t>None</t>
    </r>
    <r>
      <rPr>
        <sz val="11"/>
        <color theme="1"/>
        <rFont val="Arial"/>
        <family val="2"/>
      </rPr>
      <t xml:space="preserve"> =</t>
    </r>
    <r>
      <rPr>
        <sz val="10"/>
        <color theme="1"/>
        <rFont val="Arial"/>
        <family val="2"/>
      </rPr>
      <t xml:space="preserve"> Uni-directional flow (default)</t>
    </r>
    <r>
      <rPr>
        <b/>
        <sz val="11"/>
        <color theme="1"/>
        <rFont val="Arial"/>
        <family val="2"/>
      </rPr>
      <t xml:space="preserve">
</t>
    </r>
    <r>
      <rPr>
        <sz val="10"/>
        <color theme="1"/>
        <rFont val="Arial"/>
        <family val="2"/>
      </rPr>
      <t>108 = Bi-directional calibration</t>
    </r>
  </si>
  <si>
    <r>
      <t xml:space="preserve">Remote Cable (Required)
</t>
    </r>
    <r>
      <rPr>
        <sz val="10"/>
        <color theme="1"/>
        <rFont val="Arial"/>
        <family val="2"/>
      </rPr>
      <t xml:space="preserve">Select from the dropdown menu   </t>
    </r>
    <r>
      <rPr>
        <b/>
        <sz val="11"/>
        <color theme="1"/>
        <rFont val="Arial"/>
        <family val="2"/>
      </rPr>
      <t xml:space="preserve">  </t>
    </r>
  </si>
  <si>
    <r>
      <t xml:space="preserve">Temperature Sensors 
</t>
    </r>
    <r>
      <rPr>
        <sz val="10"/>
        <color theme="1"/>
        <rFont val="Arial"/>
        <family val="2"/>
      </rPr>
      <t>(Require for Meter Configuration 
A = 2 only)</t>
    </r>
    <r>
      <rPr>
        <b/>
        <sz val="11"/>
        <color theme="1"/>
        <rFont val="Arial"/>
        <family val="2"/>
      </rPr>
      <t xml:space="preserve">
</t>
    </r>
    <r>
      <rPr>
        <sz val="10"/>
        <color theme="1"/>
        <rFont val="Arial"/>
        <family val="2"/>
      </rPr>
      <t xml:space="preserve">
Select from the dropdown menu    </t>
    </r>
  </si>
  <si>
    <t>rangeA</t>
  </si>
  <si>
    <t>rangeB</t>
  </si>
  <si>
    <t>rangeC</t>
  </si>
  <si>
    <t>rangeD</t>
  </si>
  <si>
    <t>Model Number (without SPC)</t>
  </si>
  <si>
    <t>Unit</t>
  </si>
  <si>
    <t>setA</t>
  </si>
  <si>
    <t>setB</t>
  </si>
  <si>
    <t>setC</t>
  </si>
  <si>
    <t>setD</t>
  </si>
  <si>
    <t>Cable</t>
  </si>
  <si>
    <t>Temp Sensors</t>
  </si>
  <si>
    <t>SPC</t>
  </si>
  <si>
    <t>Meter Configuration</t>
  </si>
  <si>
    <t>25 ft.</t>
  </si>
  <si>
    <t>ONICON Temperature Sensors (Solid State)</t>
  </si>
  <si>
    <t>-108</t>
  </si>
  <si>
    <t>50 ft.</t>
  </si>
  <si>
    <t>RTD Temperature Sensors</t>
  </si>
  <si>
    <t>None</t>
  </si>
  <si>
    <t>100 ft.</t>
  </si>
  <si>
    <t>150 ft.</t>
  </si>
  <si>
    <t>200 ft.</t>
  </si>
  <si>
    <t>BTU</t>
  </si>
  <si>
    <t>TONHR</t>
  </si>
  <si>
    <t>KW</t>
  </si>
  <si>
    <t>FT-4600-050-000-09</t>
  </si>
  <si>
    <t>In-line ultrasonic flow meter, 1/2" body with NPT threads, NEMA 4 enclosure with NPT 1/2" conduit adapter, 24 V AC/DC and single analog output.</t>
  </si>
  <si>
    <t>FT-4600-340-000-09</t>
  </si>
  <si>
    <t>In-line ultrasonic flow meter, 3/4" body with NPT threads, NEMA 4 enclosure with NPT 1/2" conduit adapter, 24 V AC/DC and single analog output.</t>
  </si>
  <si>
    <t>FT-4600-341-000-09</t>
  </si>
  <si>
    <t>FT-4600-010-000-09</t>
  </si>
  <si>
    <t>In-line ultrasonic flow meter, 1" body with NPT threads, NEMA 4 enclosure with NPT 1/2" conduit adapter, 24 V AC/DC and single analog output.</t>
  </si>
  <si>
    <t>FT-4600-011-000-09</t>
  </si>
  <si>
    <t>FT-4600-130-000-09</t>
  </si>
  <si>
    <t>In-line ultrasonic flow meter, 1.25" body with NPT threads, NEMA 4 enclosure with NPT 1/2" conduit adapter, 24 V AC/DC and single analog output.</t>
  </si>
  <si>
    <t>FT-4600-150-000-09</t>
  </si>
  <si>
    <t>In-line ultrasonic flow meter, 1.5" body with NPT threads, NEMA 4 enclosure with NPT 1/2" conduit adapter, 24 V AC/DC and single analog output.</t>
  </si>
  <si>
    <t>FT-4600-020-000-09</t>
  </si>
  <si>
    <t>In-line ultrasonic flow meter, 2" body with NPT threads, NEMA 4 enclosure with NPT 1/2" conduit adapter, 24 V AC/DC and single analog output.</t>
  </si>
  <si>
    <t>FT-4600-250-100-09</t>
  </si>
  <si>
    <t>In-line ultrasonic flow meter, 2.5" body with class 150 flanges, NEMA 4 enclosure with NPT 1/2" conduit adapter, 24 V AC/DC and single analog output.</t>
  </si>
  <si>
    <t>FT-4600-050-020-09</t>
  </si>
  <si>
    <t>In-line ultrasonic flow meter, 1/2" body with NPT threads, NEMA 4 enclosure with cable grip, 24 V AC/DC and single analog output.</t>
  </si>
  <si>
    <t>FT-4600-340-020-09</t>
  </si>
  <si>
    <t>In-line ultrasonic flow meter, 3/4" body with NPT threads, NEMA 4 enclosure with cable grip, 24 V AC/DC and single analog output.</t>
  </si>
  <si>
    <t>FT-4600-341-020-09</t>
  </si>
  <si>
    <t>FT-4600-010-020-09</t>
  </si>
  <si>
    <t>In-line ultrasonic flow meter, 1" body with NPT threads, NEMA 4 enclosure with cable grip, 24 V AC/DC and single analog output.</t>
  </si>
  <si>
    <t>FT-4600-011-020-09</t>
  </si>
  <si>
    <t>FT-4600-130-020-09</t>
  </si>
  <si>
    <t>In-line ultrasonic flow meter, 1.25" body with NPT threads, NEMA 4 enclosure with cable grip, 24 V AC/DC and single analog output.</t>
  </si>
  <si>
    <t>FT-4600-150-020-09</t>
  </si>
  <si>
    <t>In-line ultrasonic flow meter, 1.5" body with NPT threads, NEMA 4 enclosure with cable grip, 24 V AC/DC and single analog output.</t>
  </si>
  <si>
    <t>FT-4600-020-020-09</t>
  </si>
  <si>
    <t>In-line ultrasonic flow meter, 2" body with NPT threads, NEMA 4 enclosure with cable grip, 24 V AC/DC and single analog output.</t>
  </si>
  <si>
    <t>FT-4600-250-120-09</t>
  </si>
  <si>
    <t>In-line ultrasonic flow meter, 2.5" body with class 150 flanges, NEMA 4 enclosure with cable grip, 24 V AC/DC and single analog output.</t>
  </si>
  <si>
    <t>FT-3500-100-0C31</t>
  </si>
  <si>
    <t>Electromag insertion flow mtr w/ rmt disp, (2)AO, (3)DO/DIs, (1)Frq Out, &amp; (2)AI. NEMA4 xmtr, NEMA6 snsr w/ ½” NPT Cond Adptr, 316 SS, XAREC, Viton, Temp &lt; 150°F 18" ML for pipes 3-10".</t>
  </si>
  <si>
    <t>FT-3500-100-0C32</t>
  </si>
  <si>
    <t>Electromag insertion flow mtr w/ rmt disp, (2)AO, (3)DO/DIs, (1)Frq Out, &amp; (2)AI. NEMA4 xmtr, NEMA6 snsr w/ ½” NPT Cond Adptr, 316 SS, XAREC, FKM, Temp ≤ 250°F 18" ML for pipes 3-10".</t>
  </si>
  <si>
    <t>FT-3500-100-0C33</t>
  </si>
  <si>
    <t>Electromag insertion flow mtr w/ rmt disp, (2)AO, (3)DO/DIs, (1)Frq Out, &amp; (2)AI. NEMA4 xmtr, NEMA6 snsr w/ ½” NPT Cond Adptr, 316 SS, XAREC, EPDM, NSF rated 18" ML for pipes 3-10".</t>
  </si>
  <si>
    <t>FT-3500-100-0D41</t>
  </si>
  <si>
    <t>Electromag insertion flow mtr w/ rmt disp, (2)AO, (3)DO/DIs, (1)Frq Out, &amp; (2)AI. NEMA4 xmtr, NEMA6 snsr w/ ½” NPT Cond Adptr, 316 SS, XAREC, Viton, Temp &lt; 150°F 20" ML for pipes 3-16".</t>
  </si>
  <si>
    <t>FT-3500-100-0D42</t>
  </si>
  <si>
    <t>Electromag insertion flow mtr w/ rmt disp, (2)AO, (3)DO/DIs, (1)Frq Out, &amp; (2)AI. NEMA4 xmtr, NEMA6 snsr w/ ½” NPT Cond Adptr, 316 SS, XAREC, FKM, Temp ≤ 250°F 20" ML for pipes 3-16".</t>
  </si>
  <si>
    <t>FT-3500-100-0D43</t>
  </si>
  <si>
    <t>Electromag insertion flow mtr w/ rmt disp, (2)AO, (3)DO/DIs, (1)Frq Out, &amp; (2)AI. NEMA4 xmtr, NEMA6 snsr w/ ½” NPT Cond Adptr, 316 SS, XAREC, EPDM, NSF rated 20" ML for pipes 3-16".</t>
  </si>
  <si>
    <t>FT-3500-100-0E51</t>
  </si>
  <si>
    <t>Electromag insertion flow mtr w/ rmt disp, (2)AO, (3)DO/DIs, (1)Frq Out, &amp; (2)AI. NEMA4 xmtr, NEMA6 snsr w/ ½” NPT Cond Adptr, 316 SS, XAREC, Viton, Temp &lt; 150°F 22" ML for pipes 3-22".</t>
  </si>
  <si>
    <t>FT-3500-100-0E52</t>
  </si>
  <si>
    <t>Electromag insertion flow mtr w/ rmt disp, (2)AO, (3)DO/DIs, (1)Frq Out, &amp; (2)AI. NEMA4 xmtr, NEMA6 snsr w/ ½” NPT Cond Adptr, 316 SS, XAREC, FKM, Temp ≤ 250°F 22" ML for pipes 3-22".</t>
  </si>
  <si>
    <t>FT-3500-100-0E53</t>
  </si>
  <si>
    <t>Electromag insertion flow mtr w/ rmt disp, (2)AO, (3)DO/DIs, (1)Frq Out, &amp; (2)AI. NEMA4 xmtr, NEMA6 snsr w/ ½” NPT Cond Adptr, 316 SS, XAREC, EPDM, NSF rated 22" ML for pipes 3-22".</t>
  </si>
  <si>
    <t>FT-3500-100-0F61</t>
  </si>
  <si>
    <t>Electromag insertion flow mtr w/ rmt disp, (2)AO, (3)DO/DIs, (1)Frq Out, &amp; (2)AI. NEMA4 xmtr, NEMA6 snsr w/ ½” NPT Cond Adptr, 316 SS, XAREC, Viton, Temp &lt; 150°F 24" ML for pipes 3-72".</t>
  </si>
  <si>
    <t>FT-3500-100-0F62</t>
  </si>
  <si>
    <t>Electromag insertion flow mtr w/ rmt disp, (2)AO, (3)DO/DIs, (1)Frq Out, &amp; (2)AI. NEMA4 xmtr, NEMA6 snsr w/ ½” NPT Cond Adptr, 316 SS, XAREC, FKM, Temp ≤ 250°F 24" ML for pipes 3-72".</t>
  </si>
  <si>
    <t>FT-3500-100-0F63</t>
  </si>
  <si>
    <t>Electromag insertion flow mtr w/ rmt disp, (2)AO, (3)DO/DIs, (1)Frq Out, &amp; (2)AI. NEMA4 xmtr, NEMA6 snsr w/ ½” NPT Cond Adptr, 316 SS, XAREC, EPDM, NSF rated 24" ML for pipes 3-72".</t>
  </si>
  <si>
    <t>FT-3500-100-0F71</t>
  </si>
  <si>
    <t>Electromag insertion flow mtr w/ rmt disp, (2)AO, (3)DO/DIs, (1)Frq Out, &amp; (2)AI. NEMA4 xmtr, NEMA6 snsr w/ ½” NPT Cond Adptr, 316 SS, XAREC, Viton, Temp &lt; 150°F 26" ML for pipes 3-72".</t>
  </si>
  <si>
    <t>FT-3500-100-0F72</t>
  </si>
  <si>
    <t>Electromag insertion flow mtr w/ rmt disp, (2)AO, (3)DO/DIs, (1)Frq Out, &amp; (2)AI. NEMA4 xmtr, NEMA6 snsr w/ ½” NPT Cond Adptr, 316 SS, XAREC, FKM, Temp ≤ 250°F 26" ML for pipes 3-72".</t>
  </si>
  <si>
    <t>FT-3500-100-0F73</t>
  </si>
  <si>
    <t>Electromag insertion flow mtr w/ rmt disp, (2)AO, (3)DO/DIs, (1)Frq Out, &amp; (2)AI. NEMA4 xmtr, NEMA6 snsr w/ ½” NPT Cond Adptr, 316 SS, XAREC, EPDM, NSF rated 26" ML for pipes 3-72".</t>
  </si>
  <si>
    <t>FT-3500-100-0F81</t>
  </si>
  <si>
    <t>Electromag insertion flow mtr w/ rmt disp, (2)AO, (3)DO/DIs, (1)Frq Out, &amp; (2)AI. NEMA4 xmtr, NEMA6 snsr w/ ½” NPT Cond Adptr, 316 SS, XAREC, Viton, Temp &lt; 150°F 28" ML for pipes 3-72".</t>
  </si>
  <si>
    <t>FT-3500-100-0F82</t>
  </si>
  <si>
    <t>Electromag insertion flow mtr w/ rmt disp, (2)AO, (3)DO/DIs, (1)Frq Out, &amp; (2)AI. NEMA4 xmtr, NEMA6 snsr w/ ½” NPT Cond Adptr, 316 SS, XAREC, FKM, Temp ≤ 250°F 28" ML for pipes 3-72".</t>
  </si>
  <si>
    <t>FT-3500-100-0F83</t>
  </si>
  <si>
    <t>Electromag insertion flow mtr w/ rmt disp, (2)AO, (3)DO/DIs, (1)Frq Out, &amp; (2)AI. NEMA4 xmtr, NEMA6 snsr w/ ½” NPT Cond Adptr, 316 SS, XAREC, EPDM, NSF rated 28" ML for pipes 3-72".</t>
  </si>
  <si>
    <t>FT-3500-100-0G11</t>
  </si>
  <si>
    <t>Electromag insertion flow mtr w/ rmt disp, (2)AO, (3)DO/DIs, (1)Frq Out, &amp; (2)AI. NEMA4 xmtr, NEMA6 snsr w/ ½” NPT Cond Adptr, 316 SS, XAREC, Viton, Temp &lt; 150°F 30" ML for pipes 12-72".</t>
  </si>
  <si>
    <t>FT-3500-100-0G12</t>
  </si>
  <si>
    <t>Electromag insertion flow mtr w/ rmt disp, (2)AO, (3)DO/DIs, (1)Frq Out, &amp; (2)AI. NEMA4 xmtr, NEMA6 snsr w/ ½” NPT Cond Adptr, 316 SS, XAREC, FKM, Temp ≤ 250°F 30" ML for pipes 12-72".</t>
  </si>
  <si>
    <t>FT-3500-100-0G13</t>
  </si>
  <si>
    <t>Electromag insertion flow mtr w/ rmt disp, (2)AO, (3)DO/DIs, (1)Frq Out, &amp; (2)AI. NEMA4 xmtr, NEMA6 snsr w/ ½” NPT Cond Adptr, 316 SS, XAREC, EPDM, NSF rated 30" ML for pipes 12-72".</t>
  </si>
  <si>
    <t>FT-3500-100-0G21</t>
  </si>
  <si>
    <t>Electromag insertion flow mtr w/ rmt disp, (2)AO, (3)DO/DIs, (1)Frq Out, &amp; (2)AI. NEMA4 xmtr, NEMA6 snsr w/ ½” NPT Cond Adptr, 316 SS, XAREC, Viton, Temp &lt; 150°F 34" ML for pipes 12-72".</t>
  </si>
  <si>
    <t>FT-3500-100-0G22</t>
  </si>
  <si>
    <t>Electromag insertion flow mtr w/ rmt disp, (2)AO, (3)DO/DIs, (1)Frq Out, &amp; (2)AI. NEMA4 xmtr, NEMA6 snsr w/ ½” NPT Cond Adptr, 316 SS, XAREC, FKM, Temp ≤ 250°F 34" ML for pipes 12-72".</t>
  </si>
  <si>
    <t>FT-3500-100-0G23</t>
  </si>
  <si>
    <t>Electromag insertion flow mtr w/ rmt disp, (2)AO, (3)DO/DIs, (1)Frq Out, &amp; (2)AI. NEMA4 xmtr, NEMA6 snsr w/ ½” NPT Cond Adptr, 316 SS, XAREC, EPDM, NSF rated 34" ML for pipes 12-72".</t>
  </si>
  <si>
    <t>FT-3500-100-1A13</t>
  </si>
  <si>
    <t>Electromag insertion flow mtr w/ rmt disp, (2)AO, (3)DO/DIs, (1)Frq Out, &amp; (2)AI. NEMA4 xmtr, NEMA6 snsr w/ Cord Grip, 316 SS, XAREC, EPDM, NSF rated 18" ML for pipes 1.25-2.5".</t>
  </si>
  <si>
    <t>FT-3500-100-1C31</t>
  </si>
  <si>
    <t>Electromag insertion flow mtr w/ rmt disp, (2)AO, (3)DO/DIs, (1)Frq Out, &amp; (2)AI. NEMA4 xmtr, NEMA6 snsr w/ Cord Grip, 316 SS, XAREC, Viton, Temp &lt; 150°F 18" ML for pipes 3-10".</t>
  </si>
  <si>
    <t>FT-3500-100-1C32</t>
  </si>
  <si>
    <t>Electromag insertion flow mtr w/ rmt disp, (2)AO, (3)DO/DIs, (1)Frq Out, &amp; (2)AI. NEMA4 xmtr, NEMA6 snsr w/ Cord Grip, 316 SS, XAREC, FKM, Temp ≤ 250°F 18" ML for pipes 3-10".</t>
  </si>
  <si>
    <t>FT-3500-100-1C33</t>
  </si>
  <si>
    <t>Electromag insertion flow mtr w/ rmt disp, (2)AO, (3)DO/DIs, (1)Frq Out, &amp; (2)AI. NEMA4 xmtr, NEMA6 snsr w/ Cord Grip, 316 SS, XAREC, EPDM, NSF rated 18" ML for pipes 3-10".</t>
  </si>
  <si>
    <t>FT-3500-100-1D41</t>
  </si>
  <si>
    <t>Electromag insertion flow mtr w/ rmt disp, (2)AO, (3)DO/DIs, (1)Frq Out, &amp; (2)AI. NEMA4 xmtr, NEMA6 snsr w/ Cord Grip, 316 SS, XAREC, Viton, Temp &lt; 150°F 20" ML for pipes 3-16".</t>
  </si>
  <si>
    <t>FT-3500-100-1D42</t>
  </si>
  <si>
    <t>Electromag insertion flow mtr w/ rmt disp, (2)AO, (3)DO/DIs, (1)Frq Out, &amp; (2)AI. NEMA4 xmtr, NEMA6 snsr w/ Cord Grip, 316 SS, XAREC, FKM, Temp ≤ 250°F 20" ML for pipes 3-16".</t>
  </si>
  <si>
    <t>FT-3500-100-1D43</t>
  </si>
  <si>
    <t>Electromag insertion flow mtr w/ rmt disp, (2)AO, (3)DO/DIs, (1)Frq Out, &amp; (2)AI. NEMA4 xmtr, NEMA6 snsr w/ Cord Grip, 316 SS, XAREC, EPDM, NSF rated 20" ML for pipes 3-16".</t>
  </si>
  <si>
    <t>FT-3500-100-1E51</t>
  </si>
  <si>
    <t>Electromag insertion flow mtr w/ rmt disp, (2)AO, (3)DO/DIs, (1)Frq Out, &amp; (2)AI. NEMA4 xmtr, NEMA6 snsr w/ Cord Grip, 316 SS, XAREC, Viton, Temp &lt; 150°F 22" ML for pipes 3-22".</t>
  </si>
  <si>
    <t>FT-3500-100-1E52</t>
  </si>
  <si>
    <t>Electromag insertion flow mtr w/ rmt disp, (2)AO, (3)DO/DIs, (1)Frq Out, &amp; (2)AI. NEMA4 xmtr, NEMA6 snsr w/ Cord Grip, 316 SS, XAREC, FKM, Temp ≤ 250°F 22" ML for pipes 3-22".</t>
  </si>
  <si>
    <t>FT-3500-100-1E53</t>
  </si>
  <si>
    <t>Electromag insertion flow mtr w/ rmt disp, (2)AO, (3)DO/DIs, (1)Frq Out, &amp; (2)AI. NEMA4 xmtr, NEMA6 snsr w/ Cord Grip, 316 SS, XAREC, EPDM, NSF rated 22" ML for pipes 3-22".</t>
  </si>
  <si>
    <t>FT-3500-100-1F61</t>
  </si>
  <si>
    <t>Electromag insertion flow mtr w/ rmt disp, (2)AO, (3)DO/DIs, (1)Frq Out, &amp; (2)AI. NEMA4 xmtr, NEMA6 snsr w/ Cord Grip, 316 SS, XAREC, Viton, Temp &lt; 150°F 24" ML for pipes 3-72".</t>
  </si>
  <si>
    <t>FT-3500-100-1F62</t>
  </si>
  <si>
    <t>Electromag insertion flow mtr w/ rmt disp, (2)AO, (3)DO/DIs, (1)Frq Out, &amp; (2)AI. NEMA4 xmtr, NEMA6 snsr w/ Cord Grip, 316 SS, XAREC, FKM, Temp ≤ 250°F 24" ML for pipes 3-72".</t>
  </si>
  <si>
    <t>FT-3500-100-1F63</t>
  </si>
  <si>
    <t>Electromag insertion flow mtr w/ rmt disp, (2)AO, (3)DO/DIs, (1)Frq Out, &amp; (2)AI. NEMA4 xmtr, NEMA6 snsr w/ Cord Grip, 316 SS, XAREC, EPDM, NSF rated 24" ML for pipes 3-72".</t>
  </si>
  <si>
    <t>FT-3500-100-1F71</t>
  </si>
  <si>
    <t>Electromag insertion flow mtr w/ rmt disp, (2)AO, (3)DO/DIs, (1)Frq Out, &amp; (2)AI. NEMA4 xmtr, NEMA6 snsr w/ Cord Grip, 316 SS, XAREC, Viton, Temp &lt; 150°F 26" ML for pipes 3-72".</t>
  </si>
  <si>
    <t>FT-3500-100-1F72</t>
  </si>
  <si>
    <t>Electromag insertion flow mtr w/ rmt disp, (2)AO, (3)DO/DIs, (1)Frq Out, &amp; (2)AI. NEMA4 xmtr, NEMA6 snsr w/ Cord Grip, 316 SS, XAREC, FKM, Temp ≤ 250°F 26" ML for pipes 3-72".</t>
  </si>
  <si>
    <t>FT-3500-100-1F73</t>
  </si>
  <si>
    <t>Electromag insertion flow mtr w/ rmt disp, (2)AO, (3)DO/DIs, (1)Frq Out, &amp; (2)AI. NEMA4 xmtr, NEMA6 snsr w/ Cord Grip, 316 SS, XAREC, EPDM, NSF rated 26" ML for pipes 3-72".</t>
  </si>
  <si>
    <t>FT-3500-100-1F81</t>
  </si>
  <si>
    <t>Electromag insertion flow mtr w/ rmt disp, (2)AO, (3)DO/DIs, (1)Frq Out, &amp; (2)AI. NEMA4 xmtr, NEMA6 snsr w/ Cord Grip, 316 SS, XAREC, Viton, Temp &lt; 150°F 28" ML for pipes 3-72".</t>
  </si>
  <si>
    <t>FT-3500-100-1F82</t>
  </si>
  <si>
    <t>Electromag insertion flow mtr w/ rmt disp, (2)AO, (3)DO/DIs, (1)Frq Out, &amp; (2)AI. NEMA4 xmtr, NEMA6 snsr w/ Cord Grip, 316 SS, XAREC, FKM, Temp ≤ 250°F 28" ML for pipes 3-72".</t>
  </si>
  <si>
    <t>FT-3500-100-1F83</t>
  </si>
  <si>
    <t>Electromag insertion flow mtr w/ rmt disp, (2)AO, (3)DO/DIs, (1)Frq Out, &amp; (2)AI. NEMA4 xmtr, NEMA6 snsr w/ Cord Grip, 316 SS, XAREC, EPDM, NSF rated 28" ML for pipes 3-72".</t>
  </si>
  <si>
    <t>FT-3500-100-1G11</t>
  </si>
  <si>
    <t>Electromag insertion flow mtr w/ rmt disp, (2)AO, (3)DO/DIs, (1)Frq Out, &amp; (2)AI. NEMA4 xmtr, NEMA6 snsr w/ Cord Grip, 316 SS, XAREC, Viton, Temp &lt; 150°F 30" ML for pipes 12-72".</t>
  </si>
  <si>
    <t>FT-3500-100-1G12</t>
  </si>
  <si>
    <t>Electromag insertion flow mtr w/ rmt disp, (2)AO, (3)DO/DIs, (1)Frq Out, &amp; (2)AI. NEMA4 xmtr, NEMA6 snsr w/ Cord Grip, 316 SS, XAREC, FKM, Temp ≤ 250°F 30" ML for pipes 12-72".</t>
  </si>
  <si>
    <t>FT-3500-100-1G13</t>
  </si>
  <si>
    <t>Electromag insertion flow mtr w/ rmt disp, (2)AO, (3)DO/DIs, (1)Frq Out, &amp; (2)AI. NEMA4 xmtr, NEMA6 snsr w/ Cord Grip, 316 SS, XAREC, EPDM, NSF rated 30" ML for pipes 12-72".</t>
  </si>
  <si>
    <t>FT-3500-100-1G21</t>
  </si>
  <si>
    <t>Electromag insertion flow mtr w/ rmt disp, (2)AO, (3)DO/DIs, (1)Frq Out, &amp; (2)AI. NEMA4 xmtr, NEMA6 snsr w/ Cord Grip, 316 SS, XAREC, Viton, Temp &lt; 150°F 34" ML for pipes 12-72".</t>
  </si>
  <si>
    <t>FT-3500-100-1G22</t>
  </si>
  <si>
    <t>Electromag insertion flow mtr w/ rmt disp, (2)AO, (3)DO/DIs, (1)Frq Out, &amp; (2)AI. NEMA4 xmtr, NEMA6 snsr w/ Cord Grip, 316 SS, XAREC, FKM, Temp ≤ 250°F 34" ML for pipes 12-72".</t>
  </si>
  <si>
    <t>FT-3500-100-1G23</t>
  </si>
  <si>
    <t>Electromag insertion flow mtr w/ rmt disp, (2)AO, (3)DO/DIs, (1)Frq Out, &amp; (2)AI. NEMA4 xmtr, NEMA6 snsr w/ Cord Grip, 316 SS, XAREC, EPDM, NSF rated 34" ML for pipes 12-72".</t>
  </si>
  <si>
    <t>FT-3500-101-0A13</t>
  </si>
  <si>
    <t>Electromag insertion flow mtr w/ rmt disp, (2)AO, (3)DO/DIs, (1)Frq Out, &amp; (2)AI. NEMA4 xmtr, NEMA6 snsr w/ ½” NPT Cond Adptr, BT, 316 SS, XAREC, EPDM, NSF rated 18" ML for pipes 1.25-2.5".</t>
  </si>
  <si>
    <t>FT-3500-101-0C31</t>
  </si>
  <si>
    <t>Electromag insertion flow mtr w/ rmt disp, (2)AO, (3)DO/DIs, (1)Frq Out, &amp; (2)AI. NEMA4 xmtr, NEMA6 snsr w/ ½” NPT Cond Adptr, BT, 316 SS, XAREC, Viton, Temp &lt; 150°F 18" ML for pipes 3-10".</t>
  </si>
  <si>
    <t>FT-3500-101-0C32</t>
  </si>
  <si>
    <t>Electromag insertion flow mtr w/ rmt disp, (2)AO, (3)DO/DIs, (1)Frq Out, &amp; (2)AI. NEMA4 xmtr, NEMA6 snsr w/ ½” NPT Cond Adptr, BT, 316 SS, XAREC, FKM, Temp ≤ 250°F 18" ML for pipes 3-10".</t>
  </si>
  <si>
    <t>FT-3500-101-0C33</t>
  </si>
  <si>
    <t>Electromag insertion flow mtr w/ rmt disp, (2)AO, (3)DO/DIs, (1)Frq Out, &amp; (2)AI. NEMA4 xmtr, NEMA6 snsr w/ ½” NPT Cond Adptr, BT, 316 SS, XAREC, EPDM, NSF rated 18" ML for pipes 3-10".</t>
  </si>
  <si>
    <t>FT-3500-101-0D41</t>
  </si>
  <si>
    <t>Electromag insertion flow mtr w/ rmt disp, (2)AO, (3)DO/DIs, (1)Frq Out, &amp; (2)AI. NEMA4 xmtr, NEMA6 snsr w/ ½” NPT Cond Adptr, BT, 316 SS, XAREC, Viton, Temp &lt; 150°F 20" ML for pipes 3-16".</t>
  </si>
  <si>
    <t>FT-3500-101-0D42</t>
  </si>
  <si>
    <t>Electromag insertion flow mtr w/ rmt disp, (2)AO, (3)DO/DIs, (1)Frq Out, &amp; (2)AI. NEMA4 xmtr, NEMA6 snsr w/ ½” NPT Cond Adptr, BT, 316 SS, XAREC, FKM, Temp ≤ 250°F 20" ML for pipes 3-16".</t>
  </si>
  <si>
    <t>FT-3500-101-0D43</t>
  </si>
  <si>
    <t>Electromag insertion flow mtr w/ rmt disp, (2)AO, (3)DO/DIs, (1)Frq Out, &amp; (2)AI. NEMA4 xmtr, NEMA6 snsr w/ ½” NPT Cond Adptr, BT, 316 SS, XAREC, EPDM, NSF rated 20" ML for pipes 3-16".</t>
  </si>
  <si>
    <t>FT-3500-101-0E51</t>
  </si>
  <si>
    <t>Electromag insertion flow mtr w/ rmt disp, (2)AO, (3)DO/DIs, (1)Frq Out, &amp; (2)AI. NEMA4 xmtr, NEMA6 snsr w/ ½” NPT Cond Adptr, BT, 316 SS, XAREC, Viton, Temp &lt; 150°F 22" ML for pipes 3-22".</t>
  </si>
  <si>
    <t>FT-3500-101-0E52</t>
  </si>
  <si>
    <t>Electromag insertion flow mtr w/ rmt disp, (2)AO, (3)DO/DIs, (1)Frq Out, &amp; (2)AI. NEMA4 xmtr, NEMA6 snsr w/ ½” NPT Cond Adptr, BT, 316 SS, XAREC, FKM, Temp ≤ 250°F 22" ML for pipes 3-22".</t>
  </si>
  <si>
    <t>FT-3500-101-0E53</t>
  </si>
  <si>
    <t>Electromag insertion flow mtr w/ rmt disp, (2)AO, (3)DO/DIs, (1)Frq Out, &amp; (2)AI. NEMA4 xmtr, NEMA6 snsr w/ ½” NPT Cond Adptr, BT, 316 SS, XAREC, EPDM, NSF rated 22" ML for pipes 3-22".</t>
  </si>
  <si>
    <t>FT-3500-101-0F61</t>
  </si>
  <si>
    <t>Electromag insertion flow mtr w/ rmt disp, (2)AO, (3)DO/DIs, (1)Frq Out, &amp; (2)AI. NEMA4 xmtr, NEMA6 snsr w/ ½” NPT Cond Adptr, BT, 316 SS, XAREC, Viton, Temp &lt; 150°F 24" ML for pipes 3-72".</t>
  </si>
  <si>
    <t>FT-3500-101-0F62</t>
  </si>
  <si>
    <t>Electromag insertion flow mtr w/ rmt disp, (2)AO, (3)DO/DIs, (1)Frq Out, &amp; (2)AI. NEMA4 xmtr, NEMA6 snsr w/ ½” NPT Cond Adptr, BT, 316 SS, XAREC, FKM, Temp ≤ 250°F 24" ML for pipes 3-72".</t>
  </si>
  <si>
    <t>FT-3500-101-0F63</t>
  </si>
  <si>
    <t>Electromag insertion flow mtr w/ rmt disp, (2)AO, (3)DO/DIs, (1)Frq Out, &amp; (2)AI. NEMA4 xmtr, NEMA6 snsr w/ ½” NPT Cond Adptr, BT, 316 SS, XAREC, EPDM, NSF rated 24" ML for pipes 3-72".</t>
  </si>
  <si>
    <t>FT-3500-101-0F71</t>
  </si>
  <si>
    <t>Electromag insertion flow mtr w/ rmt disp, (2)AO, (3)DO/DIs, (1)Frq Out, &amp; (2)AI. NEMA4 xmtr, NEMA6 snsr w/ ½” NPT Cond Adptr, BT, 316 SS, XAREC, Viton, Temp &lt; 150°F 26" ML for pipes 3-72".</t>
  </si>
  <si>
    <t>FT-3500-101-0F72</t>
  </si>
  <si>
    <t>Electromag insertion flow mtr w/ rmt disp, (2)AO, (3)DO/DIs, (1)Frq Out, &amp; (2)AI. NEMA4 xmtr, NEMA6 snsr w/ ½” NPT Cond Adptr, BT, 316 SS, XAREC, FKM, Temp ≤ 250°F 26" ML for pipes 3-72".</t>
  </si>
  <si>
    <t>FT-3500-101-0F73</t>
  </si>
  <si>
    <t>Electromag insertion flow mtr w/ rmt disp, (2)AO, (3)DO/DIs, (1)Frq Out, &amp; (2)AI. NEMA4 xmtr, NEMA6 snsr w/ ½” NPT Cond Adptr, BT, 316 SS, XAREC, EPDM, NSF rated 26" ML for pipes 3-72".</t>
  </si>
  <si>
    <t>FT-3500-101-0F81</t>
  </si>
  <si>
    <t>Electromag insertion flow mtr w/ rmt disp, (2)AO, (3)DO/DIs, (1)Frq Out, &amp; (2)AI. NEMA4 xmtr, NEMA6 snsr w/ ½” NPT Cond Adptr, BT, 316 SS, XAREC, Viton, Temp &lt; 150°F 28" ML for pipes 3-72".</t>
  </si>
  <si>
    <t>FT-3500-101-0F82</t>
  </si>
  <si>
    <t>Electromag insertion flow mtr w/ rmt disp, (2)AO, (3)DO/DIs, (1)Frq Out, &amp; (2)AI. NEMA4 xmtr, NEMA6 snsr w/ ½” NPT Cond Adptr, BT, 316 SS, XAREC, FKM, Temp ≤ 250°F 28" ML for pipes 3-72".</t>
  </si>
  <si>
    <t>FT-3500-101-0F83</t>
  </si>
  <si>
    <t>Electromag insertion flow mtr w/ rmt disp, (2)AO, (3)DO/DIs, (1)Frq Out, &amp; (2)AI. NEMA4 xmtr, NEMA6 snsr w/ ½” NPT Cond Adptr, BT, 316 SS, XAREC, EPDM, NSF rated 28" ML for pipes 3-72".</t>
  </si>
  <si>
    <t>FT-3500-101-0G11</t>
  </si>
  <si>
    <t>Electromag insertion flow mtr w/ rmt disp, (2)AO, (3)DO/DIs, (1)Frq Out, &amp; (2)AI. NEMA4 xmtr, NEMA6 snsr w/ ½” NPT Cond Adptr, BT, 316 SS, XAREC, Viton, Temp &lt; 150°F 30" ML for pipes 12-72".</t>
  </si>
  <si>
    <t>FT-3500-101-0G12</t>
  </si>
  <si>
    <t>Electromag insertion flow mtr w/ rmt disp, (2)AO, (3)DO/DIs, (1)Frq Out, &amp; (2)AI. NEMA4 xmtr, NEMA6 snsr w/ ½” NPT Cond Adptr, BT, 316 SS, XAREC, FKM, Temp ≤ 250°F 30" ML for pipes 12-72".</t>
  </si>
  <si>
    <t>FT-3500-101-0G13</t>
  </si>
  <si>
    <t>Electromag insertion flow mtr w/ rmt disp, (2)AO, (3)DO/DIs, (1)Frq Out, &amp; (2)AI. NEMA4 xmtr, NEMA6 snsr w/ ½” NPT Cond Adptr, BT, 316 SS, XAREC, EPDM, NSF rated 30" ML for pipes 12-72".</t>
  </si>
  <si>
    <t>FT-3500-101-0G21</t>
  </si>
  <si>
    <t>Electromag insertion flow mtr w/ rmt disp, (2)AO, (3)DO/DIs, (1)Frq Out, &amp; (2)AI. NEMA4 xmtr, NEMA6 snsr w/ ½” NPT Cond Adptr, BT, 316 SS, XAREC, Viton, Temp &lt; 150°F 34" ML for pipes 12-72".</t>
  </si>
  <si>
    <t>FT-3500-101-0G22</t>
  </si>
  <si>
    <t>Electromag insertion flow mtr w/ rmt disp, (2)AO, (3)DO/DIs, (1)Frq Out, &amp; (2)AI. NEMA4 xmtr, NEMA6 snsr w/ ½” NPT Cond Adptr, BT, 316 SS, XAREC, FKM, Temp ≤ 250°F 34" ML for pipes 12-72".</t>
  </si>
  <si>
    <t>FT-3500-101-0G23</t>
  </si>
  <si>
    <t>Electromag insertion flow mtr w/ rmt disp, (2)AO, (3)DO/DIs, (1)Frq Out, &amp; (2)AI. NEMA4 xmtr, NEMA6 snsr w/ ½” NPT Cond Adptr, BT, 316 SS, XAREC, EPDM, NSF rated 34" ML for pipes 12-72".</t>
  </si>
  <si>
    <t>FT-3500-101-1A13</t>
  </si>
  <si>
    <t>Electromag insertion flow mtr w/ rmt disp, (2)AO, (3)DO/DIs, (1)Frq Out, &amp; (2)AI. NEMA4 xmtr, NEMA6 snsr w/ Cord Grip, BT, 316 SS, XAREC, EPDM, NSF rated 18" ML for pipes 1.25-2.5".</t>
  </si>
  <si>
    <t>FT-3500-101-1C31</t>
  </si>
  <si>
    <t>Electromag insertion flow mtr w/ rmt disp, (2)AO, (3)DO/DIs, (1)Frq Out, &amp; (2)AI. NEMA4 xmtr, NEMA6 snsr w/ Cord Grip, BT, 316 SS, XAREC, Viton, Temp &lt; 150°F 18" ML for pipes 3-10".</t>
  </si>
  <si>
    <t>FT-3500-101-1C32</t>
  </si>
  <si>
    <t>Electromag insertion flow mtr w/ rmt disp, (2)AO, (3)DO/DIs, (1)Frq Out, &amp; (2)AI. NEMA4 xmtr, NEMA6 snsr w/ Cord Grip, BT, 316 SS, XAREC, FKM, Temp ≤ 250°F 18" ML for pipes 3-10".</t>
  </si>
  <si>
    <t>FT-3500-101-1C33</t>
  </si>
  <si>
    <t>Electromag insertion flow mtr w/ rmt disp, (2)AO, (3)DO/DIs, (1)Frq Out, &amp; (2)AI. NEMA4 xmtr, NEMA6 snsr w/ Cord Grip, BT, 316 SS, XAREC, EPDM, NSF rated 18" ML for pipes 3-10".</t>
  </si>
  <si>
    <t>FT-3500-101-1D41</t>
  </si>
  <si>
    <t>Electromag insertion flow mtr w/ rmt disp, (2)AO, (3)DO/DIs, (1)Frq Out, &amp; (2)AI. NEMA4 xmtr, NEMA6 snsr w/ Cord Grip, BT, 316 SS, XAREC, Viton, Temp &lt; 150°F 20" ML for pipes 3-16".</t>
  </si>
  <si>
    <t>FT-3500-101-1D42</t>
  </si>
  <si>
    <t>Electromag insertion flow mtr w/ rmt disp, (2)AO, (3)DO/DIs, (1)Frq Out, &amp; (2)AI. NEMA4 xmtr, NEMA6 snsr w/ Cord Grip, BT, 316 SS, XAREC, FKM, Temp ≤ 250°F 20" ML for pipes 3-16".</t>
  </si>
  <si>
    <t>FT-3500-101-1D43</t>
  </si>
  <si>
    <t>Electromag insertion flow mtr w/ rmt disp, (2)AO, (3)DO/DIs, (1)Frq Out, &amp; (2)AI. NEMA4 xmtr, NEMA6 snsr w/ Cord Grip, BT, 316 SS, XAREC, EPDM, NSF rated 20" ML for pipes 3-16".</t>
  </si>
  <si>
    <t>FT-3500-101-1E51</t>
  </si>
  <si>
    <t>Electromag insertion flow mtr w/ rmt disp, (2)AO, (3)DO/DIs, (1)Frq Out, &amp; (2)AI. NEMA4 xmtr, NEMA6 snsr w/ Cord Grip, BT, 316 SS, XAREC, Viton, Temp &lt; 150°F 22" ML for pipes 3-22".</t>
  </si>
  <si>
    <t>FT-3500-101-1E52</t>
  </si>
  <si>
    <t>Electromag insertion flow mtr w/ rmt disp, (2)AO, (3)DO/DIs, (1)Frq Out, &amp; (2)AI. NEMA4 xmtr, NEMA6 snsr w/ Cord Grip, BT, 316 SS, XAREC, FKM, Temp ≤ 250°F 22" ML for pipes 3-22".</t>
  </si>
  <si>
    <t>FT-3500-101-1E53</t>
  </si>
  <si>
    <t>Electromag insertion flow mtr w/ rmt disp, (2)AO, (3)DO/DIs, (1)Frq Out, &amp; (2)AI. NEMA4 xmtr, NEMA6 snsr w/ Cord Grip, BT, 316 SS, XAREC, EPDM, NSF rated 22" ML for pipes 3-22".</t>
  </si>
  <si>
    <t>FT-3500-101-1F61</t>
  </si>
  <si>
    <t>Electromag insertion flow mtr w/ rmt disp, (2)AO, (3)DO/DIs, (1)Frq Out, &amp; (2)AI. NEMA4 xmtr, NEMA6 snsr w/ Cord Grip, BT, 316 SS, XAREC, Viton, Temp &lt; 150°F 24" ML for pipes 3-72".</t>
  </si>
  <si>
    <t>FT-3500-101-1F62</t>
  </si>
  <si>
    <t>Electromag insertion flow mtr w/ rmt disp, (2)AO, (3)DO/DIs, (1)Frq Out, &amp; (2)AI. NEMA4 xmtr, NEMA6 snsr w/ Cord Grip, BT, 316 SS, XAREC, FKM, Temp ≤ 250°F 24" ML for pipes 3-72".</t>
  </si>
  <si>
    <t>FT-3500-101-1F63</t>
  </si>
  <si>
    <t>Electromag insertion flow mtr w/ rmt disp, (2)AO, (3)DO/DIs, (1)Frq Out, &amp; (2)AI. NEMA4 xmtr, NEMA6 snsr w/ Cord Grip, BT, 316 SS, XAREC, EPDM, NSF rated 24" ML for pipes 3-72".</t>
  </si>
  <si>
    <t>FT-3500-101-1F71</t>
  </si>
  <si>
    <t>Electromag insertion flow mtr w/ rmt disp, (2)AO, (3)DO/DIs, (1)Frq Out, &amp; (2)AI. NEMA4 xmtr, NEMA6 snsr w/ Cord Grip, BT, 316 SS, XAREC, Viton, Temp &lt; 150°F 26" ML for pipes 3-72".</t>
  </si>
  <si>
    <t>FT-3500-101-1F72</t>
  </si>
  <si>
    <t>Electromag insertion flow mtr w/ rmt disp, (2)AO, (3)DO/DIs, (1)Frq Out, &amp; (2)AI. NEMA4 xmtr, NEMA6 snsr w/ Cord Grip, BT, 316 SS, XAREC, FKM, Temp ≤ 250°F 26" ML for pipes 3-72".</t>
  </si>
  <si>
    <t>FT-3500-101-1F73</t>
  </si>
  <si>
    <t>Electromag insertion flow mtr w/ rmt disp, (2)AO, (3)DO/DIs, (1)Frq Out, &amp; (2)AI. NEMA4 xmtr, NEMA6 snsr w/ Cord Grip, BT, 316 SS, XAREC, EPDM, NSF rated 26" ML for pipes 3-72".</t>
  </si>
  <si>
    <t>FT-3500-101-1F81</t>
  </si>
  <si>
    <t>Electromag insertion flow mtr w/ rmt disp, (2)AO, (3)DO/DIs, (1)Frq Out, &amp; (2)AI. NEMA4 xmtr, NEMA6 snsr w/ Cord Grip, BT, 316 SS, XAREC, Viton, Temp &lt; 150°F 28" ML for pipes 3-72".</t>
  </si>
  <si>
    <t>FT-3500-101-1F82</t>
  </si>
  <si>
    <t>Electromag insertion flow mtr w/ rmt disp, (2)AO, (3)DO/DIs, (1)Frq Out, &amp; (2)AI. NEMA4 xmtr, NEMA6 snsr w/ Cord Grip, BT, 316 SS, XAREC, FKM, Temp ≤ 250°F 28" ML for pipes 3-72".</t>
  </si>
  <si>
    <t>FT-3500-101-1F83</t>
  </si>
  <si>
    <t>Electromag insertion flow mtr w/ rmt disp, (2)AO, (3)DO/DIs, (1)Frq Out, &amp; (2)AI. NEMA4 xmtr, NEMA6 snsr w/ Cord Grip, BT, 316 SS, XAREC, EPDM, NSF rated 28" ML for pipes 3-72".</t>
  </si>
  <si>
    <t>FT-3500-101-1G11</t>
  </si>
  <si>
    <t>Electromag insertion flow mtr w/ rmt disp, (2)AO, (3)DO/DIs, (1)Frq Out, &amp; (2)AI. NEMA4 xmtr, NEMA6 snsr w/ Cord Grip, BT, 316 SS, XAREC, Viton, Temp &lt; 150°F 30" ML for pipes 12-72".</t>
  </si>
  <si>
    <t>FT-3500-101-1G12</t>
  </si>
  <si>
    <t>Electromag insertion flow mtr w/ rmt disp, (2)AO, (3)DO/DIs, (1)Frq Out, &amp; (2)AI. NEMA4 xmtr, NEMA6 snsr w/ Cord Grip, BT, 316 SS, XAREC, FKM, Temp ≤ 250°F 30" ML for pipes 12-72".</t>
  </si>
  <si>
    <t>FT-3500-101-1G13</t>
  </si>
  <si>
    <t>Electromag insertion flow mtr w/ rmt disp, (2)AO, (3)DO/DIs, (1)Frq Out, &amp; (2)AI. NEMA4 xmtr, NEMA6 snsr w/ Cord Grip, BT, 316 SS, XAREC, EPDM, NSF rated 30" ML for pipes 12-72".</t>
  </si>
  <si>
    <t>FT-3500-101-1G21</t>
  </si>
  <si>
    <t>Electromag insertion flow mtr w/ rmt disp, (2)AO, (3)DO/DIs, (1)Frq Out, &amp; (2)AI. NEMA4 xmtr, NEMA6 snsr w/ Cord Grip, BT, 316 SS, XAREC, Viton, Temp &lt; 150°F 34" ML for pipes 12-72".</t>
  </si>
  <si>
    <t>FT-3500-101-1G22</t>
  </si>
  <si>
    <t>Electromag insertion flow mtr w/ rmt disp, (2)AO, (3)DO/DIs, (1)Frq Out, &amp; (2)AI. NEMA4 xmtr, NEMA6 snsr w/ Cord Grip, BT, 316 SS, XAREC, FKM, Temp ≤ 250°F 34" ML for pipes 12-72".</t>
  </si>
  <si>
    <t>FT-3500-101-1G23</t>
  </si>
  <si>
    <t>Electromag insertion flow mtr w/ rmt disp, (2)AO, (3)DO/DIs, (1)Frq Out, &amp; (2)AI. NEMA4 xmtr, NEMA6 snsr w/ Cord Grip, BT, 316 SS, XAREC, EPDM, NSF rated 34" ML for pipes 12-72".</t>
  </si>
  <si>
    <t>FT-3500-110-0A13</t>
  </si>
  <si>
    <t>Electromag insertion flow mtr w/ rmt disp, (2)AO, (3)DO/DIs, (1)Frq Out, &amp; (2)AI. NEMA4 xmtr, NEMA6 snsr w/ ½” NPT Cond Adptr, RS-485/IP, 316 SS, XAREC, EPDM, NSF rated 18" ML for pipes 1.25-2.5".</t>
  </si>
  <si>
    <t>FT-3500-110-0C31</t>
  </si>
  <si>
    <t>Electromag insertion flow mtr w/ rmt disp, (2)AO, (3)DO/DIs, (1)Frq Out, &amp; (2)AI. NEMA4 xmtr, NEMA6 snsr w/ ½” NPT Cond Adptr, RS-485/IP, 316 SS, XAREC, Viton, Temp &lt; 150°F 18" ML for pipes 3-10".</t>
  </si>
  <si>
    <t>FT-3500-110-0C32</t>
  </si>
  <si>
    <t>Electromag insertion flow mtr w/ rmt disp, (2)AO, (3)DO/DIs, (1)Frq Out, &amp; (2)AI. NEMA4 xmtr, NEMA6 snsr w/ ½” NPT Cond Adptr, RS-485/IP, 316 SS, XAREC, FKM, Temp ≤ 250°F 18" ML for pipes 3-10".</t>
  </si>
  <si>
    <t>FT-3500-110-0C33</t>
  </si>
  <si>
    <t>Electromag insertion flow mtr w/ rmt disp, (2)AO, (3)DO/DIs, (1)Frq Out, &amp; (2)AI. NEMA4 xmtr, NEMA6 snsr w/ ½” NPT Cond Adptr, RS-485/IP, 316 SS, XAREC, EPDM, NSF rated 18" ML for pipes 3-10".</t>
  </si>
  <si>
    <t>FT-3500-110-0D41</t>
  </si>
  <si>
    <t>Electromag insertion flow mtr w/ rmt disp, (2)AO, (3)DO/DIs, (1)Frq Out, &amp; (2)AI. NEMA4 xmtr, NEMA6 snsr w/ ½” NPT Cond Adptr, RS-485/IP, 316 SS, XAREC, Viton, Temp &lt; 150°F 20" ML for pipes 3-16".</t>
  </si>
  <si>
    <t>FT-3500-110-0D42</t>
  </si>
  <si>
    <t>Electromag insertion flow mtr w/ rmt disp, (2)AO, (3)DO/DIs, (1)Frq Out, &amp; (2)AI. NEMA4 xmtr, NEMA6 snsr w/ ½” NPT Cond Adptr, RS-485/IP, 316 SS, XAREC, FKM, Temp ≤ 250°F 20" ML for pipes 3-16".</t>
  </si>
  <si>
    <t>FT-3500-110-0D43</t>
  </si>
  <si>
    <t>Electromag insertion flow mtr w/ rmt disp, (2)AO, (3)DO/DIs, (1)Frq Out, &amp; (2)AI. NEMA4 xmtr, NEMA6 snsr w/ ½” NPT Cond Adptr, RS-485/IP, 316 SS, XAREC, EPDM, NSF rated 20" ML for pipes 3-16".</t>
  </si>
  <si>
    <t>FT-3500-110-0E51</t>
  </si>
  <si>
    <t>Electromag insertion flow mtr w/ rmt disp, (2)AO, (3)DO/DIs, (1)Frq Out, &amp; (2)AI. NEMA4 xmtr, NEMA6 snsr w/ ½” NPT Cond Adptr, RS-485/IP, 316 SS, XAREC, Viton, Temp &lt; 150°F 22" ML for pipes 3-22".</t>
  </si>
  <si>
    <t>FT-3500-110-0E52</t>
  </si>
  <si>
    <t>Electromag insertion flow mtr w/ rmt disp, (2)AO, (3)DO/DIs, (1)Frq Out, &amp; (2)AI. NEMA4 xmtr, NEMA6 snsr w/ ½” NPT Cond Adptr, RS-485/IP, 316 SS, XAREC, FKM, Temp ≤ 250°F 22" ML for pipes 3-22".</t>
  </si>
  <si>
    <t>FT-3500-110-0E53</t>
  </si>
  <si>
    <t>Electromag insertion flow mtr w/ rmt disp, (2)AO, (3)DO/DIs, (1)Frq Out, &amp; (2)AI. NEMA4 xmtr, NEMA6 snsr w/ ½” NPT Cond Adptr, RS-485/IP, 316 SS, XAREC, EPDM, NSF rated 22" ML for pipes 3-22".</t>
  </si>
  <si>
    <t>FT-3500-110-0F61</t>
  </si>
  <si>
    <t>Electromag insertion flow mtr w/ rmt disp, (2)AO, (3)DO/DIs, (1)Frq Out, &amp; (2)AI. NEMA4 xmtr, NEMA6 snsr w/ ½” NPT Cond Adptr, RS-485/IP, 316 SS, XAREC, Viton, Temp &lt; 150°F 24" ML for pipes 3-72".</t>
  </si>
  <si>
    <t>FT-3500-110-0F62</t>
  </si>
  <si>
    <t>Electromag insertion flow mtr w/ rmt disp, (2)AO, (3)DO/DIs, (1)Frq Out, &amp; (2)AI. NEMA4 xmtr, NEMA6 snsr w/ ½” NPT Cond Adptr, RS-485/IP, 316 SS, XAREC, FKM, Temp ≤ 250°F 24" ML for pipes 3-72".</t>
  </si>
  <si>
    <t>FT-3500-110-0F63</t>
  </si>
  <si>
    <t>Electromag insertion flow mtr w/ rmt disp, (2)AO, (3)DO/DIs, (1)Frq Out, &amp; (2)AI. NEMA4 xmtr, NEMA6 snsr w/ ½” NPT Cond Adptr, RS-485/IP, 316 SS, XAREC, EPDM, NSF rated 24" ML for pipes 3-72".</t>
  </si>
  <si>
    <t>FT-3500-110-0F71</t>
  </si>
  <si>
    <t>Electromag insertion flow mtr w/ rmt disp, (2)AO, (3)DO/DIs, (1)Frq Out, &amp; (2)AI. NEMA4 xmtr, NEMA6 snsr w/ ½” NPT Cond Adptr, RS-485/IP, 316 SS, XAREC, Viton, Temp &lt; 150°F 26" ML for pipes 3-72".</t>
  </si>
  <si>
    <t>FT-3500-110-0F72</t>
  </si>
  <si>
    <t>Electromag insertion flow mtr w/ rmt disp, (2)AO, (3)DO/DIs, (1)Frq Out, &amp; (2)AI. NEMA4 xmtr, NEMA6 snsr w/ ½” NPT Cond Adptr, RS-485/IP, 316 SS, XAREC, FKM, Temp ≤ 250°F 26" ML for pipes 3-72".</t>
  </si>
  <si>
    <t>FT-3500-110-0F73</t>
  </si>
  <si>
    <t>Electromag insertion flow mtr w/ rmt disp, (2)AO, (3)DO/DIs, (1)Frq Out, &amp; (2)AI. NEMA4 xmtr, NEMA6 snsr w/ ½” NPT Cond Adptr, RS-485/IP, 316 SS, XAREC, EPDM, NSF rated 26" ML for pipes 3-72".</t>
  </si>
  <si>
    <t>FT-3500-110-0F81</t>
  </si>
  <si>
    <t>Electromag insertion flow mtr w/ rmt disp, (2)AO, (3)DO/DIs, (1)Frq Out, &amp; (2)AI. NEMA4 xmtr, NEMA6 snsr w/ ½” NPT Cond Adptr, RS-485/IP, 316 SS, XAREC, Viton, Temp &lt; 150°F 28" ML for pipes 3-72".</t>
  </si>
  <si>
    <t>FT-3500-110-0F82</t>
  </si>
  <si>
    <t>Electromag insertion flow mtr w/ rmt disp, (2)AO, (3)DO/DIs, (1)Frq Out, &amp; (2)AI. NEMA4 xmtr, NEMA6 snsr w/ ½” NPT Cond Adptr, RS-485/IP, 316 SS, XAREC, FKM, Temp ≤ 250°F 28" ML for pipes 3-72".</t>
  </si>
  <si>
    <t>FT-3500-110-0F83</t>
  </si>
  <si>
    <t>Electromag insertion flow mtr w/ rmt disp, (2)AO, (3)DO/DIs, (1)Frq Out, &amp; (2)AI. NEMA4 xmtr, NEMA6 snsr w/ ½” NPT Cond Adptr, RS-485/IP, 316 SS, XAREC, EPDM, NSF rated 28" ML for pipes 3-72".</t>
  </si>
  <si>
    <t>FT-3500-110-0G11</t>
  </si>
  <si>
    <t>Electromag insertion flow mtr w/ rmt disp, (2)AO, (3)DO/DIs, (1)Frq Out, &amp; (2)AI. NEMA4 xmtr, NEMA6 snsr w/ ½” NPT Cond Adptr, RS-485/IP, 316 SS, XAREC, Viton, Temp &lt; 150°F 30" ML for pipes 12-72".</t>
  </si>
  <si>
    <t>FT-3500-110-0G12</t>
  </si>
  <si>
    <t>Electromag insertion flow mtr w/ rmt disp, (2)AO, (3)DO/DIs, (1)Frq Out, &amp; (2)AI. NEMA4 xmtr, NEMA6 snsr w/ ½” NPT Cond Adptr, RS-485/IP, 316 SS, XAREC, FKM, Temp ≤ 250°F 30" ML for pipes 12-72".</t>
  </si>
  <si>
    <t>FT-3500-110-0G13</t>
  </si>
  <si>
    <t>Electromag insertion flow mtr w/ rmt disp, (2)AO, (3)DO/DIs, (1)Frq Out, &amp; (2)AI. NEMA4 xmtr, NEMA6 snsr w/ ½” NPT Cond Adptr, RS-485/IP, 316 SS, XAREC, EPDM, NSF rated 30" ML for pipes 12-72".</t>
  </si>
  <si>
    <t>FT-3500-110-0G21</t>
  </si>
  <si>
    <t>Electromag insertion flow mtr w/ rmt disp, (2)AO, (3)DO/DIs, (1)Frq Out, &amp; (2)AI. NEMA4 xmtr, NEMA6 snsr w/ ½” NPT Cond Adptr, RS-485/IP, 316 SS, XAREC, Viton, Temp &lt; 150°F 34" ML for pipes 12-72".</t>
  </si>
  <si>
    <t>FT-3500-110-0G22</t>
  </si>
  <si>
    <t>Electromag insertion flow mtr w/ rmt disp, (2)AO, (3)DO/DIs, (1)Frq Out, &amp; (2)AI. NEMA4 xmtr, NEMA6 snsr w/ ½” NPT Cond Adptr, RS-485/IP, 316 SS, XAREC, FKM, Temp ≤ 250°F 34" ML for pipes 12-72".</t>
  </si>
  <si>
    <t>FT-3500-110-0G23</t>
  </si>
  <si>
    <t>Electromag insertion flow mtr w/ rmt disp, (2)AO, (3)DO/DIs, (1)Frq Out, &amp; (2)AI. NEMA4 xmtr, NEMA6 snsr w/ ½” NPT Cond Adptr, RS-485/IP, 316 SS, XAREC, EPDM, NSF rated 34" ML for pipes 12-72".</t>
  </si>
  <si>
    <t>FT-3500-110-1A13</t>
  </si>
  <si>
    <t>Electromag insertion flow mtr w/ rmt disp, (2)AO, (3)DO/DIs, (1)Frq Out, &amp; (2)AI. NEMA4 xmtr, NEMA6 snsr w/ Cord Grip, RS-485/IP, 316 SS, XAREC, EPDM, NSF rated 18" ML for pipes 1.25-2.5".</t>
  </si>
  <si>
    <t>FT-3500-110-1C31</t>
  </si>
  <si>
    <t>Electromag insertion flow mtr w/ rmt disp, (2)AO, (3)DO/DIs, (1)Frq Out, &amp; (2)AI. NEMA4 xmtr, NEMA6 snsr w/ Cord Grip, RS-485/IP, 316 SS, XAREC, Viton, Temp &lt; 150°F 18" ML for pipes 3-10".</t>
  </si>
  <si>
    <t>FT-3500-110-1C32</t>
  </si>
  <si>
    <t>Electromag insertion flow mtr w/ rmt disp, (2)AO, (3)DO/DIs, (1)Frq Out, &amp; (2)AI. NEMA4 xmtr, NEMA6 snsr w/ Cord Grip, RS-485/IP, 316 SS, XAREC, FKM, Temp ≤ 250°F 18" ML for pipes 3-10".</t>
  </si>
  <si>
    <t>FT-3500-110-1C33</t>
  </si>
  <si>
    <t>Electromag insertion flow mtr w/ rmt disp, (2)AO, (3)DO/DIs, (1)Frq Out, &amp; (2)AI. NEMA4 xmtr, NEMA6 snsr w/ Cord Grip, RS-485/IP, 316 SS, XAREC, EPDM, NSF rated 18" ML for pipes 3-10".</t>
  </si>
  <si>
    <t>FT-3500-110-1D41</t>
  </si>
  <si>
    <t>Electromag insertion flow mtr w/ rmt disp, (2)AO, (3)DO/DIs, (1)Frq Out, &amp; (2)AI. NEMA4 xmtr, NEMA6 snsr w/ Cord Grip, RS-485/IP, 316 SS, XAREC, Viton, Temp &lt; 150°F 20" ML for pipes 3-16".</t>
  </si>
  <si>
    <t>FT-3500-110-1D42</t>
  </si>
  <si>
    <t>Electromag insertion flow mtr w/ rmt disp, (2)AO, (3)DO/DIs, (1)Frq Out, &amp; (2)AI. NEMA4 xmtr, NEMA6 snsr w/ Cord Grip, RS-485/IP, 316 SS, XAREC, FKM, Temp ≤ 250°F 20" ML for pipes 3-16".</t>
  </si>
  <si>
    <t>FT-3500-110-1D43</t>
  </si>
  <si>
    <t>Electromag insertion flow mtr w/ rmt disp, (2)AO, (3)DO/DIs, (1)Frq Out, &amp; (2)AI. NEMA4 xmtr, NEMA6 snsr w/ Cord Grip, RS-485/IP, 316 SS, XAREC, EPDM, NSF rated 20" ML for pipes 3-16".</t>
  </si>
  <si>
    <t>FT-3500-110-1E51</t>
  </si>
  <si>
    <t>Electromag insertion flow mtr w/ rmt disp, (2)AO, (3)DO/DIs, (1)Frq Out, &amp; (2)AI. NEMA4 xmtr, NEMA6 snsr w/ Cord Grip, RS-485/IP, 316 SS, XAREC, Viton, Temp &lt; 150°F 22" ML for pipes 3-22".</t>
  </si>
  <si>
    <t>FT-3500-110-1E52</t>
  </si>
  <si>
    <t>Electromag insertion flow mtr w/ rmt disp, (2)AO, (3)DO/DIs, (1)Frq Out, &amp; (2)AI. NEMA4 xmtr, NEMA6 snsr w/ Cord Grip, RS-485/IP, 316 SS, XAREC, FKM, Temp ≤ 250°F 22" ML for pipes 3-22".</t>
  </si>
  <si>
    <t>FT-3500-110-1E53</t>
  </si>
  <si>
    <t>Electromag insertion flow mtr w/ rmt disp, (2)AO, (3)DO/DIs, (1)Frq Out, &amp; (2)AI. NEMA4 xmtr, NEMA6 snsr w/ Cord Grip, RS-485/IP, 316 SS, XAREC, EPDM, NSF rated 22" ML for pipes 3-22".</t>
  </si>
  <si>
    <t>FT-3500-110-1F61</t>
  </si>
  <si>
    <t>Electromag insertion flow mtr w/ rmt disp, (2)AO, (3)DO/DIs, (1)Frq Out, &amp; (2)AI. NEMA4 xmtr, NEMA6 snsr w/ Cord Grip, RS-485/IP, 316 SS, XAREC, Viton, Temp &lt; 150°F 24" ML for pipes 3-72".</t>
  </si>
  <si>
    <t>FT-3500-110-1F62</t>
  </si>
  <si>
    <t>Electromag insertion flow mtr w/ rmt disp, (2)AO, (3)DO/DIs, (1)Frq Out, &amp; (2)AI. NEMA4 xmtr, NEMA6 snsr w/ Cord Grip, RS-485/IP, 316 SS, XAREC, FKM, Temp ≤ 250°F 24" ML for pipes 3-72".</t>
  </si>
  <si>
    <t>FT-3500-110-1F63</t>
  </si>
  <si>
    <t>Electromag insertion flow mtr w/ rmt disp, (2)AO, (3)DO/DIs, (1)Frq Out, &amp; (2)AI. NEMA4 xmtr, NEMA6 snsr w/ Cord Grip, RS-485/IP, 316 SS, XAREC, EPDM, NSF rated 24" ML for pipes 3-72".</t>
  </si>
  <si>
    <t>FT-3500-110-1F71</t>
  </si>
  <si>
    <t>Electromag insertion flow mtr w/ rmt disp, (2)AO, (3)DO/DIs, (1)Frq Out, &amp; (2)AI. NEMA4 xmtr, NEMA6 snsr w/ Cord Grip, RS-485/IP, 316 SS, XAREC, Viton, Temp &lt; 150°F 26" ML for pipes 3-72".</t>
  </si>
  <si>
    <t>FT-3500-110-1F72</t>
  </si>
  <si>
    <t>Electromag insertion flow mtr w/ rmt disp, (2)AO, (3)DO/DIs, (1)Frq Out, &amp; (2)AI. NEMA4 xmtr, NEMA6 snsr w/ Cord Grip, RS-485/IP, 316 SS, XAREC, FKM, Temp ≤ 250°F 26" ML for pipes 3-72".</t>
  </si>
  <si>
    <t>FT-3500-110-1F73</t>
  </si>
  <si>
    <t>Electromag insertion flow mtr w/ rmt disp, (2)AO, (3)DO/DIs, (1)Frq Out, &amp; (2)AI. NEMA4 xmtr, NEMA6 snsr w/ Cord Grip, RS-485/IP, 316 SS, XAREC, EPDM, NSF rated 26" ML for pipes 3-72".</t>
  </si>
  <si>
    <t>FT-3500-110-1F81</t>
  </si>
  <si>
    <t>Electromag insertion flow mtr w/ rmt disp, (2)AO, (3)DO/DIs, (1)Frq Out, &amp; (2)AI. NEMA4 xmtr, NEMA6 snsr w/ Cord Grip, RS-485/IP, 316 SS, XAREC, Viton, Temp &lt; 150°F 28" ML for pipes 3-72".</t>
  </si>
  <si>
    <t>FT-3500-110-1F82</t>
  </si>
  <si>
    <t>Electromag insertion flow mtr w/ rmt disp, (2)AO, (3)DO/DIs, (1)Frq Out, &amp; (2)AI. NEMA4 xmtr, NEMA6 snsr w/ Cord Grip, RS-485/IP, 316 SS, XAREC, FKM, Temp ≤ 250°F 28" ML for pipes 3-72".</t>
  </si>
  <si>
    <t>FT-3500-110-1F83</t>
  </si>
  <si>
    <t>Electromag insertion flow mtr w/ rmt disp, (2)AO, (3)DO/DIs, (1)Frq Out, &amp; (2)AI. NEMA4 xmtr, NEMA6 snsr w/ Cord Grip, RS-485/IP, 316 SS, XAREC, EPDM, NSF rated 28" ML for pipes 3-72".</t>
  </si>
  <si>
    <t>FT-3500-110-1G11</t>
  </si>
  <si>
    <t>Electromag insertion flow mtr w/ rmt disp, (2)AO, (3)DO/DIs, (1)Frq Out, &amp; (2)AI. NEMA4 xmtr, NEMA6 snsr w/ Cord Grip, RS-485/IP, 316 SS, XAREC, Viton, Temp &lt; 150°F 30" ML for pipes 12-72".</t>
  </si>
  <si>
    <t>FT-3500-110-1G12</t>
  </si>
  <si>
    <t>Electromag insertion flow mtr w/ rmt disp, (2)AO, (3)DO/DIs, (1)Frq Out, &amp; (2)AI. NEMA4 xmtr, NEMA6 snsr w/ Cord Grip, RS-485/IP, 316 SS, XAREC, FKM, Temp ≤ 250°F 30" ML for pipes 12-72".</t>
  </si>
  <si>
    <t>FT-3500-110-1G13</t>
  </si>
  <si>
    <t>Electromag insertion flow mtr w/ rmt disp, (2)AO, (3)DO/DIs, (1)Frq Out, &amp; (2)AI. NEMA4 xmtr, NEMA6 snsr w/ Cord Grip, RS-485/IP, 316 SS, XAREC, EPDM, NSF rated 30" ML for pipes 12-72".</t>
  </si>
  <si>
    <t>FT-3500-110-1G21</t>
  </si>
  <si>
    <t>Electromag insertion flow mtr w/ rmt disp, (2)AO, (3)DO/DIs, (1)Frq Out, &amp; (2)AI. NEMA4 xmtr, NEMA6 snsr w/ Cord Grip, RS-485/IP, 316 SS, XAREC, Viton, Temp &lt; 150°F 34" ML for pipes 12-72".</t>
  </si>
  <si>
    <t>FT-3500-110-1G22</t>
  </si>
  <si>
    <t>Electromag insertion flow mtr w/ rmt disp, (2)AO, (3)DO/DIs, (1)Frq Out, &amp; (2)AI. NEMA4 xmtr, NEMA6 snsr w/ Cord Grip, RS-485/IP, 316 SS, XAREC, FKM, Temp ≤ 250°F 34" ML for pipes 12-72".</t>
  </si>
  <si>
    <t>FT-3500-110-1G23</t>
  </si>
  <si>
    <t>Electromag insertion flow mtr w/ rmt disp, (2)AO, (3)DO/DIs, (1)Frq Out, &amp; (2)AI. NEMA4 xmtr, NEMA6 snsr w/ Cord Grip, RS-485/IP, 316 SS, XAREC, EPDM, NSF rated 34" ML for pipes 12-72".</t>
  </si>
  <si>
    <t>FT-3500-111-0A13</t>
  </si>
  <si>
    <t>Electromag insertion flow mtr w/ rmt disp, (2)AO, (3)DO/DIs, (1)Frq Out, &amp; (2)AI. NEMA4 xmtr, NEMA6 snsr w/ ½” NPT Cond Adptr, RS-485/IP, BT, 316 SS, XAREC, EPDM, NSF rated 18" ML for pipes 1.25-2.5".</t>
  </si>
  <si>
    <t>FT-3500-111-0C31</t>
  </si>
  <si>
    <t>Electromag insertion flow mtr w/ rmt disp, (2)AO, (3)DO/DIs, (1)Frq Out, &amp; (2)AI. NEMA4 xmtr, NEMA6 snsr w/ ½” NPT Cond Adptr, RS-485/IP, BT, 316 SS, XAREC, Viton, Temp &lt; 150°F 18" ML for pipes 3-10".</t>
  </si>
  <si>
    <t>FT-3500-111-0C32</t>
  </si>
  <si>
    <t>Electromag insertion flow mtr w/ rmt disp, (2)AO, (3)DO/DIs, (1)Frq Out, &amp; (2)AI. NEMA4 xmtr, NEMA6 snsr w/ ½” NPT Cond Adptr, RS-485/IP, BT, 316 SS, XAREC, FKM, Temp ≤ 250°F 18" ML for pipes 3-10".</t>
  </si>
  <si>
    <t>FT-3500-111-0C33</t>
  </si>
  <si>
    <t>Electromag insertion flow mtr w/ rmt disp, (2)AO, (3)DO/DIs, (1)Frq Out, &amp; (2)AI. NEMA4 xmtr, NEMA6 snsr w/ ½” NPT Cond Adptr, RS-485/IP, BT, 316 SS, XAREC, EPDM, NSF rated 18" ML for pipes 3-10".</t>
  </si>
  <si>
    <t>FT-3500-111-0D41</t>
  </si>
  <si>
    <t>Electromag insertion flow mtr w/ rmt disp, (2)AO, (3)DO/DIs, (1)Frq Out, &amp; (2)AI. NEMA4 xmtr, NEMA6 snsr w/ ½” NPT Cond Adptr, RS-485/IP, BT, 316 SS, XAREC, Viton, Temp &lt; 150°F 20" ML for pipes 3-16".</t>
  </si>
  <si>
    <t>FT-3500-111-0D42</t>
  </si>
  <si>
    <t>Electromag insertion flow mtr w/ rmt disp, (2)AO, (3)DO/DIs, (1)Frq Out, &amp; (2)AI. NEMA4 xmtr, NEMA6 snsr w/ ½” NPT Cond Adptr, RS-485/IP, BT, 316 SS, XAREC, FKM, Temp ≤ 250°F 20" ML for pipes 3-16".</t>
  </si>
  <si>
    <t>FT-3500-111-0D43</t>
  </si>
  <si>
    <t>Electromag insertion flow mtr w/ rmt disp, (2)AO, (3)DO/DIs, (1)Frq Out, &amp; (2)AI. NEMA4 xmtr, NEMA6 snsr w/ ½” NPT Cond Adptr, RS-485/IP, BT, 316 SS, XAREC, EPDM, NSF rated 20" ML for pipes 3-16".</t>
  </si>
  <si>
    <t>FT-3500-111-0E51</t>
  </si>
  <si>
    <t>Electromag insertion flow mtr w/ rmt disp, (2)AO, (3)DO/DIs, (1)Frq Out, &amp; (2)AI. NEMA4 xmtr, NEMA6 snsr w/ ½” NPT Cond Adptr, RS-485/IP, BT, 316 SS, XAREC, Viton, Temp &lt; 150°F 22" ML for pipes 3-22".</t>
  </si>
  <si>
    <t>FT-3500-111-0E52</t>
  </si>
  <si>
    <t>Electromag insertion flow mtr w/ rmt disp, (2)AO, (3)DO/DIs, (1)Frq Out, &amp; (2)AI. NEMA4 xmtr, NEMA6 snsr w/ ½” NPT Cond Adptr, RS-485/IP, BT, 316 SS, XAREC, FKM, Temp ≤ 250°F 22" ML for pipes 3-22".</t>
  </si>
  <si>
    <t>FT-3500-111-0E53</t>
  </si>
  <si>
    <t>Electromag insertion flow mtr w/ rmt disp, (2)AO, (3)DO/DIs, (1)Frq Out, &amp; (2)AI. NEMA4 xmtr, NEMA6 snsr w/ ½” NPT Cond Adptr, RS-485/IP, BT, 316 SS, XAREC, EPDM, NSF rated 22" ML for pipes 3-22".</t>
  </si>
  <si>
    <t>FT-3500-111-0F61</t>
  </si>
  <si>
    <t>Electromag insertion flow mtr w/ rmt disp, (2)AO, (3)DO/DIs, (1)Frq Out, &amp; (2)AI. NEMA4 xmtr, NEMA6 snsr w/ ½” NPT Cond Adptr, RS-485/IP, BT, 316 SS, XAREC, Viton, Temp &lt; 150°F 24" ML for pipes 3-72".</t>
  </si>
  <si>
    <t>FT-3500-111-0F62</t>
  </si>
  <si>
    <t>Electromag insertion flow mtr w/ rmt disp, (2)AO, (3)DO/DIs, (1)Frq Out, &amp; (2)AI. NEMA4 xmtr, NEMA6 snsr w/ ½” NPT Cond Adptr, RS-485/IP, BT, 316 SS, XAREC, FKM, Temp ≤ 250°F 24" ML for pipes 3-72".</t>
  </si>
  <si>
    <t>FT-3500-111-0F63</t>
  </si>
  <si>
    <t>Electromag insertion flow mtr w/ rmt disp, (2)AO, (3)DO/DIs, (1)Frq Out, &amp; (2)AI. NEMA4 xmtr, NEMA6 snsr w/ ½” NPT Cond Adptr, RS-485/IP, BT, 316 SS, XAREC, EPDM, NSF rated 24" ML for pipes 3-72".</t>
  </si>
  <si>
    <t>FT-3500-111-0F71</t>
  </si>
  <si>
    <t>Electromag insertion flow mtr w/ rmt disp, (2)AO, (3)DO/DIs, (1)Frq Out, &amp; (2)AI. NEMA4 xmtr, NEMA6 snsr w/ ½” NPT Cond Adptr, RS-485/IP, BT, 316 SS, XAREC, Viton, Temp &lt; 150°F 26" ML for pipes 3-72".</t>
  </si>
  <si>
    <t>FT-3500-111-0F72</t>
  </si>
  <si>
    <t>Electromag insertion flow mtr w/ rmt disp, (2)AO, (3)DO/DIs, (1)Frq Out, &amp; (2)AI. NEMA4 xmtr, NEMA6 snsr w/ ½” NPT Cond Adptr, RS-485/IP, BT, 316 SS, XAREC, FKM, Temp ≤ 250°F 26" ML for pipes 3-72".</t>
  </si>
  <si>
    <t>FT-3500-111-0F73</t>
  </si>
  <si>
    <t>Electromag insertion flow mtr w/ rmt disp, (2)AO, (3)DO/DIs, (1)Frq Out, &amp; (2)AI. NEMA4 xmtr, NEMA6 snsr w/ ½” NPT Cond Adptr, RS-485/IP, BT, 316 SS, XAREC, EPDM, NSF rated 26" ML for pipes 3-72".</t>
  </si>
  <si>
    <t>FT-3500-111-0F81</t>
  </si>
  <si>
    <t>Electromag insertion flow mtr w/ rmt disp, (2)AO, (3)DO/DIs, (1)Frq Out, &amp; (2)AI. NEMA4 xmtr, NEMA6 snsr w/ ½” NPT Cond Adptr, RS-485/IP, BT, 316 SS, XAREC, Viton, Temp &lt; 150°F 28" ML for pipes 3-72".</t>
  </si>
  <si>
    <t>FT-3500-111-0F82</t>
  </si>
  <si>
    <t>Electromag insertion flow mtr w/ rmt disp, (2)AO, (3)DO/DIs, (1)Frq Out, &amp; (2)AI. NEMA4 xmtr, NEMA6 snsr w/ ½” NPT Cond Adptr, RS-485/IP, BT, 316 SS, XAREC, FKM, Temp ≤ 250°F 28" ML for pipes 3-72".</t>
  </si>
  <si>
    <t>FT-3500-111-0F83</t>
  </si>
  <si>
    <t>Electromag insertion flow mtr w/ rmt disp, (2)AO, (3)DO/DIs, (1)Frq Out, &amp; (2)AI. NEMA4 xmtr, NEMA6 snsr w/ ½” NPT Cond Adptr, RS-485/IP, BT, 316 SS, XAREC, EPDM, NSF rated 28" ML for pipes 3-72".</t>
  </si>
  <si>
    <t>FT-3500-111-0G11</t>
  </si>
  <si>
    <t>Electromag insertion flow mtr w/ rmt disp, (2)AO, (3)DO/DIs, (1)Frq Out, &amp; (2)AI. NEMA4 xmtr, NEMA6 snsr w/ ½” NPT Cond Adptr, RS-485/IP, BT, 316 SS, XAREC, Viton, Temp &lt; 150°F 30" ML for pipes 12-72".</t>
  </si>
  <si>
    <t>FT-3500-111-0G12</t>
  </si>
  <si>
    <t>Electromag insertion flow mtr w/ rmt disp, (2)AO, (3)DO/DIs, (1)Frq Out, &amp; (2)AI. NEMA4 xmtr, NEMA6 snsr w/ ½” NPT Cond Adptr, RS-485/IP, BT, 316 SS, XAREC, FKM, Temp ≤ 250°F 30" ML for pipes 12-72".</t>
  </si>
  <si>
    <t>FT-3500-111-0G13</t>
  </si>
  <si>
    <t>Electromag insertion flow mtr w/ rmt disp, (2)AO, (3)DO/DIs, (1)Frq Out, &amp; (2)AI. NEMA4 xmtr, NEMA6 snsr w/ ½” NPT Cond Adptr, RS-485/IP, BT, 316 SS, XAREC, EPDM, NSF rated 30" ML for pipes 12-72".</t>
  </si>
  <si>
    <t>FT-3500-111-0G21</t>
  </si>
  <si>
    <t>Electromag insertion flow mtr w/ rmt disp, (2)AO, (3)DO/DIs, (1)Frq Out, &amp; (2)AI. NEMA4 xmtr, NEMA6 snsr w/ ½” NPT Cond Adptr, RS-485/IP, BT, 316 SS, XAREC, Viton, Temp &lt; 150°F 34" ML for pipes 12-72".</t>
  </si>
  <si>
    <t>FT-3500-111-0G22</t>
  </si>
  <si>
    <t>Electromag insertion flow mtr w/ rmt disp, (2)AO, (3)DO/DIs, (1)Frq Out, &amp; (2)AI. NEMA4 xmtr, NEMA6 snsr w/ ½” NPT Cond Adptr, RS-485/IP, BT, 316 SS, XAREC, FKM, Temp ≤ 250°F 34" ML for pipes 12-72".</t>
  </si>
  <si>
    <t>FT-3500-111-0G23</t>
  </si>
  <si>
    <t>Electromag insertion flow mtr w/ rmt disp, (2)AO, (3)DO/DIs, (1)Frq Out, &amp; (2)AI. NEMA4 xmtr, NEMA6 snsr w/ ½” NPT Cond Adptr, RS-485/IP, BT, 316 SS, XAREC, EPDM, NSF rated 34" ML for pipes 12-72".</t>
  </si>
  <si>
    <t>FT-3500-111-1A13</t>
  </si>
  <si>
    <t>Electromag insertion flow mtr w/ rmt disp, (2)AO, (3)DO/DIs, (1)Frq Out, &amp; (2)AI. NEMA4 xmtr, NEMA6 snsr w/ Cord Grip, RS-485/IP, BT, 316 SS, XAREC, EPDM, NSF rated 18" ML for pipes 1.25-2.5".</t>
  </si>
  <si>
    <t>FT-3500-111-1C31</t>
  </si>
  <si>
    <t>Electromag insertion flow mtr w/ rmt disp, (2)AO, (3)DO/DIs, (1)Frq Out, &amp; (2)AI. NEMA4 xmtr, NEMA6 snsr w/ Cord Grip, RS-485/IP, BT, 316 SS, XAREC, Viton, Temp &lt; 150°F 18" ML for pipes 3-10".</t>
  </si>
  <si>
    <t>FT-3500-111-1C32</t>
  </si>
  <si>
    <t>Electromag insertion flow mtr w/ rmt disp, (2)AO, (3)DO/DIs, (1)Frq Out, &amp; (2)AI. NEMA4 xmtr, NEMA6 snsr w/ Cord Grip, RS-485/IP, BT, 316 SS, XAREC, FKM, Temp ≤ 250°F 18" ML for pipes 3-10".</t>
  </si>
  <si>
    <t>FT-3500-111-1C33</t>
  </si>
  <si>
    <t>Electromag insertion flow mtr w/ rmt disp, (2)AO, (3)DO/DIs, (1)Frq Out, &amp; (2)AI. NEMA4 xmtr, NEMA6 snsr w/ Cord Grip, RS-485/IP, BT, 316 SS, XAREC, EPDM, NSF rated 18" ML for pipes 3-10".</t>
  </si>
  <si>
    <t>FT-3500-111-1D41</t>
  </si>
  <si>
    <t>Electromag insertion flow mtr w/ rmt disp, (2)AO, (3)DO/DIs, (1)Frq Out, &amp; (2)AI. NEMA4 xmtr, NEMA6 snsr w/ Cord Grip, RS-485/IP, BT, 316 SS, XAREC, Viton, Temp &lt; 150°F 20" ML for pipes 3-16".</t>
  </si>
  <si>
    <t>FT-3500-111-1D42</t>
  </si>
  <si>
    <t>Electromag insertion flow mtr w/ rmt disp, (2)AO, (3)DO/DIs, (1)Frq Out, &amp; (2)AI. NEMA4 xmtr, NEMA6 snsr w/ Cord Grip, RS-485/IP, BT, 316 SS, XAREC, FKM, Temp ≤ 250°F 20" ML for pipes 3-16".</t>
  </si>
  <si>
    <t>FT-3500-111-1D43</t>
  </si>
  <si>
    <t>Electromag insertion flow mtr w/ rmt disp, (2)AO, (3)DO/DIs, (1)Frq Out, &amp; (2)AI. NEMA4 xmtr, NEMA6 snsr w/ Cord Grip, RS-485/IP, BT, 316 SS, XAREC, EPDM, NSF rated 20" ML for pipes 3-16".</t>
  </si>
  <si>
    <t>FT-3500-111-1E51</t>
  </si>
  <si>
    <t>Electromag insertion flow mtr w/ rmt disp, (2)AO, (3)DO/DIs, (1)Frq Out, &amp; (2)AI. NEMA4 xmtr, NEMA6 snsr w/ Cord Grip, RS-485/IP, BT, 316 SS, XAREC, Viton, Temp &lt; 150°F 22" ML for pipes 3-22".</t>
  </si>
  <si>
    <t>FT-3500-111-1E52</t>
  </si>
  <si>
    <t>Electromag insertion flow mtr w/ rmt disp, (2)AO, (3)DO/DIs, (1)Frq Out, &amp; (2)AI. NEMA4 xmtr, NEMA6 snsr w/ Cord Grip, RS-485/IP, BT, 316 SS, XAREC, FKM, Temp ≤ 250°F 22" ML for pipes 3-22".</t>
  </si>
  <si>
    <t>FT-3500-111-1E53</t>
  </si>
  <si>
    <t>Electromag insertion flow mtr w/ rmt disp, (2)AO, (3)DO/DIs, (1)Frq Out, &amp; (2)AI. NEMA4 xmtr, NEMA6 snsr w/ Cord Grip, RS-485/IP, BT, 316 SS, XAREC, EPDM, NSF rated 22" ML for pipes 3-22".</t>
  </si>
  <si>
    <t>FT-3500-111-1F61</t>
  </si>
  <si>
    <t>Electromag insertion flow mtr w/ rmt disp, (2)AO, (3)DO/DIs, (1)Frq Out, &amp; (2)AI. NEMA4 xmtr, NEMA6 snsr w/ Cord Grip, RS-485/IP, BT, 316 SS, XAREC, Viton, Temp &lt; 150°F 24" ML for pipes 3-72".</t>
  </si>
  <si>
    <t>FT-3500-111-1F62</t>
  </si>
  <si>
    <t>Electromag insertion flow mtr w/ rmt disp, (2)AO, (3)DO/DIs, (1)Frq Out, &amp; (2)AI. NEMA4 xmtr, NEMA6 snsr w/ Cord Grip, RS-485/IP, BT, 316 SS, XAREC, FKM, Temp ≤ 250°F 24" ML for pipes 3-72".</t>
  </si>
  <si>
    <t>FT-3500-111-1F63</t>
  </si>
  <si>
    <t>Electromag insertion flow mtr w/ rmt disp, (2)AO, (3)DO/DIs, (1)Frq Out, &amp; (2)AI. NEMA4 xmtr, NEMA6 snsr w/ Cord Grip, RS-485/IP, BT, 316 SS, XAREC, EPDM, NSF rated 24" ML for pipes 3-72".</t>
  </si>
  <si>
    <t>FT-3500-111-1F71</t>
  </si>
  <si>
    <t>Electromag insertion flow mtr w/ rmt disp, (2)AO, (3)DO/DIs, (1)Frq Out, &amp; (2)AI. NEMA4 xmtr, NEMA6 snsr w/ Cord Grip, RS-485/IP, BT, 316 SS, XAREC, Viton, Temp &lt; 150°F 26" ML for pipes 3-72".</t>
  </si>
  <si>
    <t>FT-3500-111-1F72</t>
  </si>
  <si>
    <t>Electromag insertion flow mtr w/ rmt disp, (2)AO, (3)DO/DIs, (1)Frq Out, &amp; (2)AI. NEMA4 xmtr, NEMA6 snsr w/ Cord Grip, RS-485/IP, BT, 316 SS, XAREC, FKM, Temp ≤ 250°F 26" ML for pipes 3-72".</t>
  </si>
  <si>
    <t>FT-3500-111-1F73</t>
  </si>
  <si>
    <t>Electromag insertion flow mtr w/ rmt disp, (2)AO, (3)DO/DIs, (1)Frq Out, &amp; (2)AI. NEMA4 xmtr, NEMA6 snsr w/ Cord Grip, RS-485/IP, BT, 316 SS, XAREC, EPDM, NSF rated 26" ML for pipes 3-72".</t>
  </si>
  <si>
    <t>FT-3500-111-1F81</t>
  </si>
  <si>
    <t>Electromag insertion flow mtr w/ rmt disp, (2)AO, (3)DO/DIs, (1)Frq Out, &amp; (2)AI. NEMA4 xmtr, NEMA6 snsr w/ Cord Grip, RS-485/IP, BT, 316 SS, XAREC, Viton, Temp &lt; 150°F 28" ML for pipes 3-72".</t>
  </si>
  <si>
    <t>FT-3500-111-1F82</t>
  </si>
  <si>
    <t>Electromag insertion flow mtr w/ rmt disp, (2)AO, (3)DO/DIs, (1)Frq Out, &amp; (2)AI. NEMA4 xmtr, NEMA6 snsr w/ Cord Grip, RS-485/IP, BT, 316 SS, XAREC, FKM, Temp ≤ 250°F 28" ML for pipes 3-72".</t>
  </si>
  <si>
    <t>FT-3500-111-1F83</t>
  </si>
  <si>
    <t>Electromag insertion flow mtr w/ rmt disp, (2)AO, (3)DO/DIs, (1)Frq Out, &amp; (2)AI. NEMA4 xmtr, NEMA6 snsr w/ Cord Grip, RS-485/IP, BT, 316 SS, XAREC, EPDM, NSF rated 28" ML for pipes 3-72".</t>
  </si>
  <si>
    <t>FT-3500-111-1G11</t>
  </si>
  <si>
    <t>Electromag insertion flow mtr w/ rmt disp, (2)AO, (3)DO/DIs, (1)Frq Out, &amp; (2)AI. NEMA4 xmtr, NEMA6 snsr w/ Cord Grip, RS-485/IP, BT, 316 SS, XAREC, Viton, Temp &lt; 150°F 30" ML for pipes 12-72".</t>
  </si>
  <si>
    <t>FT-3500-111-1G12</t>
  </si>
  <si>
    <t>Electromag insertion flow mtr w/ rmt disp, (2)AO, (3)DO/DIs, (1)Frq Out, &amp; (2)AI. NEMA4 xmtr, NEMA6 snsr w/ Cord Grip, RS-485/IP, BT, 316 SS, XAREC, FKM, Temp ≤ 250°F 30" ML for pipes 12-72".</t>
  </si>
  <si>
    <t>FT-3500-111-1G13</t>
  </si>
  <si>
    <t>Electromag insertion flow mtr w/ rmt disp, (2)AO, (3)DO/DIs, (1)Frq Out, &amp; (2)AI. NEMA4 xmtr, NEMA6 snsr w/ Cord Grip, RS-485/IP, BT, 316 SS, XAREC, EPDM, NSF rated 30" ML for pipes 12-72".</t>
  </si>
  <si>
    <t>FT-3500-111-1G21</t>
  </si>
  <si>
    <t>Electromag insertion flow mtr w/ rmt disp, (2)AO, (3)DO/DIs, (1)Frq Out, &amp; (2)AI. NEMA4 xmtr, NEMA6 snsr w/ Cord Grip, RS-485/IP, BT, 316 SS, XAREC, Viton, Temp &lt; 150°F 34" ML for pipes 12-72".</t>
  </si>
  <si>
    <t>FT-3500-111-1G22</t>
  </si>
  <si>
    <t>Electromag insertion flow mtr w/ rmt disp, (2)AO, (3)DO/DIs, (1)Frq Out, &amp; (2)AI. NEMA4 xmtr, NEMA6 snsr w/ Cord Grip, RS-485/IP, BT, 316 SS, XAREC, FKM, Temp ≤ 250°F 34" ML for pipes 12-72".</t>
  </si>
  <si>
    <t>FT-3500-111-1G23</t>
  </si>
  <si>
    <t>Electromag insertion flow mtr w/ rmt disp, (2)AO, (3)DO/DIs, (1)Frq Out, &amp; (2)AI. NEMA4 xmtr, NEMA6 snsr w/ Cord Grip, RS-485/IP, BT, 316 SS, XAREC, EPDM, NSF rated 34" ML for pipes 12-72".</t>
  </si>
  <si>
    <t>FT-3500-200-0A13</t>
  </si>
  <si>
    <t>Electromag insertion flow/energy mtr w/ rmt disp, (2)AO, (3)DO/DIs, (1)Frq Out, &amp; (2)AI.  NEMA4 xmtr, NEMA6 snsr w/ ½” NPT Cond Adptr, 316 SS, XAREC, EPDM, NSF rated 18" ML for pipes 1.25-2.5".</t>
  </si>
  <si>
    <t>FT-3500-200-0C31</t>
  </si>
  <si>
    <t>Electromag insertion flow/energy mtr w/ rmt disp, (2)AO, (3)DO/DIs, (1)Frq Out, &amp; (2)AI.  NEMA4 xmtr, NEMA6 snsr w/ ½” NPT Cond Adptr, 316 SS, XAREC, Viton, Temp &lt; 150°F 18" ML for pipes 3-10".</t>
  </si>
  <si>
    <t>FT-3500-200-0C32</t>
  </si>
  <si>
    <t>Electromag insertion flow/energy mtr w/ rmt disp, (2)AO, (3)DO/DIs, (1)Frq Out, &amp; (2)AI.  NEMA4 xmtr, NEMA6 snsr w/ ½” NPT Cond Adptr, 316 SS, XAREC, FKM, Temp ≤ 250°F 18" ML for pipes 3-10".</t>
  </si>
  <si>
    <t>FT-3500-200-0C33</t>
  </si>
  <si>
    <t>Electromag insertion flow/energy mtr w/ rmt disp, (2)AO, (3)DO/DIs, (1)Frq Out, &amp; (2)AI.  NEMA4 xmtr, NEMA6 snsr w/ ½” NPT Cond Adptr, 316 SS, XAREC, EPDM, NSF rated 18" ML for pipes 3-10".</t>
  </si>
  <si>
    <t>FT-3500-200-0D41</t>
  </si>
  <si>
    <t>Electromag insertion flow/energy mtr w/ rmt disp, (2)AO, (3)DO/DIs, (1)Frq Out, &amp; (2)AI.  NEMA4 xmtr, NEMA6 snsr w/ ½” NPT Cond Adptr, 316 SS, XAREC, Viton, Temp &lt; 150°F 20" ML for pipes 3-16".</t>
  </si>
  <si>
    <t>FT-3500-200-0D42</t>
  </si>
  <si>
    <t>Electromag insertion flow/energy mtr w/ rmt disp, (2)AO, (3)DO/DIs, (1)Frq Out, &amp; (2)AI.  NEMA4 xmtr, NEMA6 snsr w/ ½” NPT Cond Adptr, 316 SS, XAREC, FKM, Temp ≤ 250°F 20" ML for pipes 3-16".</t>
  </si>
  <si>
    <t>FT-3500-200-0D43</t>
  </si>
  <si>
    <t>Electromag insertion flow/energy mtr w/ rmt disp, (2)AO, (3)DO/DIs, (1)Frq Out, &amp; (2)AI.  NEMA4 xmtr, NEMA6 snsr w/ ½” NPT Cond Adptr, 316 SS, XAREC, EPDM, NSF rated 20" ML for pipes 3-16".</t>
  </si>
  <si>
    <t>FT-3500-200-0E51</t>
  </si>
  <si>
    <t>Electromag insertion flow/energy mtr w/ rmt disp, (2)AO, (3)DO/DIs, (1)Frq Out, &amp; (2)AI.  NEMA4 xmtr, NEMA6 snsr w/ ½” NPT Cond Adptr, 316 SS, XAREC, Viton, Temp &lt; 150°F 22" ML for pipes 3-22".</t>
  </si>
  <si>
    <t>FT-3500-200-0E52</t>
  </si>
  <si>
    <t>Electromag insertion flow/energy mtr w/ rmt disp, (2)AO, (3)DO/DIs, (1)Frq Out, &amp; (2)AI.  NEMA4 xmtr, NEMA6 snsr w/ ½” NPT Cond Adptr, 316 SS, XAREC, FKM, Temp ≤ 250°F 22" ML for pipes 3-22".</t>
  </si>
  <si>
    <t>FT-3500-200-0E53</t>
  </si>
  <si>
    <t>Electromag insertion flow/energy mtr w/ rmt disp, (2)AO, (3)DO/DIs, (1)Frq Out, &amp; (2)AI.  NEMA4 xmtr, NEMA6 snsr w/ ½” NPT Cond Adptr, 316 SS, XAREC, EPDM, NSF rated 22" ML for pipes 3-22".</t>
  </si>
  <si>
    <t>FT-3500-200-0F61</t>
  </si>
  <si>
    <t>Electromag insertion flow/energy mtr w/ rmt disp, (2)AO, (3)DO/DIs, (1)Frq Out, &amp; (2)AI.  NEMA4 xmtr, NEMA6 snsr w/ ½” NPT Cond Adptr, 316 SS, XAREC, Viton, Temp &lt; 150°F 24" ML for pipes 3-72".</t>
  </si>
  <si>
    <t>FT-3500-200-0F62</t>
  </si>
  <si>
    <t>Electromag insertion flow/energy mtr w/ rmt disp, (2)AO, (3)DO/DIs, (1)Frq Out, &amp; (2)AI.  NEMA4 xmtr, NEMA6 snsr w/ ½” NPT Cond Adptr, 316 SS, XAREC, FKM, Temp ≤ 250°F 24" ML for pipes 3-72".</t>
  </si>
  <si>
    <t>FT-3500-200-0F63</t>
  </si>
  <si>
    <t>Electromag insertion flow/energy mtr w/ rmt disp, (2)AO, (3)DO/DIs, (1)Frq Out, &amp; (2)AI.  NEMA4 xmtr, NEMA6 snsr w/ ½” NPT Cond Adptr, 316 SS, XAREC, EPDM, NSF rated 24" ML for pipes 3-72".</t>
  </si>
  <si>
    <t>FT-3500-200-0F71</t>
  </si>
  <si>
    <t>Electromag insertion flow/energy mtr w/ rmt disp, (2)AO, (3)DO/DIs, (1)Frq Out, &amp; (2)AI.  NEMA4 xmtr, NEMA6 snsr w/ ½” NPT Cond Adptr, 316 SS, XAREC, Viton, Temp &lt; 150°F 26" ML for pipes 3-72".</t>
  </si>
  <si>
    <t>FT-3500-200-0F72</t>
  </si>
  <si>
    <t>Electromag insertion flow/energy mtr w/ rmt disp, (2)AO, (3)DO/DIs, (1)Frq Out, &amp; (2)AI.  NEMA4 xmtr, NEMA6 snsr w/ ½” NPT Cond Adptr, 316 SS, XAREC, FKM, Temp ≤ 250°F 26" ML for pipes 3-72".</t>
  </si>
  <si>
    <t>FT-3500-200-0F73</t>
  </si>
  <si>
    <t>Electromag insertion flow/energy mtr w/ rmt disp, (2)AO, (3)DO/DIs, (1)Frq Out, &amp; (2)AI.  NEMA4 xmtr, NEMA6 snsr w/ ½” NPT Cond Adptr, 316 SS, XAREC, EPDM, NSF rated 26" ML for pipes 3-72".</t>
  </si>
  <si>
    <t>FT-3500-200-0F81</t>
  </si>
  <si>
    <t>Electromag insertion flow/energy mtr w/ rmt disp, (2)AO, (3)DO/DIs, (1)Frq Out, &amp; (2)AI.  NEMA4 xmtr, NEMA6 snsr w/ ½” NPT Cond Adptr, 316 SS, XAREC, Viton, Temp &lt; 150°F 28" ML for pipes 3-72".</t>
  </si>
  <si>
    <t>FT-3500-200-0F82</t>
  </si>
  <si>
    <t>Electromag insertion flow/energy mtr w/ rmt disp, (2)AO, (3)DO/DIs, (1)Frq Out, &amp; (2)AI.  NEMA4 xmtr, NEMA6 snsr w/ ½” NPT Cond Adptr, 316 SS, XAREC, FKM, Temp ≤ 250°F 28" ML for pipes 3-72".</t>
  </si>
  <si>
    <t>FT-3500-200-0F83</t>
  </si>
  <si>
    <t>Electromag insertion flow/energy mtr w/ rmt disp, (2)AO, (3)DO/DIs, (1)Frq Out, &amp; (2)AI.  NEMA4 xmtr, NEMA6 snsr w/ ½” NPT Cond Adptr, 316 SS, XAREC, EPDM, NSF rated 28" ML for pipes 3-72".</t>
  </si>
  <si>
    <t>FT-3500-200-0G11</t>
  </si>
  <si>
    <t>Electromag insertion flow/energy mtr w/ rmt disp, (2)AO, (3)DO/DIs, (1)Frq Out, &amp; (2)AI.  NEMA4 xmtr, NEMA6 snsr w/ ½” NPT Cond Adptr, 316 SS, XAREC, Viton, Temp &lt; 150°F 30" ML for pipes 12-72".</t>
  </si>
  <si>
    <t>FT-3500-200-0G12</t>
  </si>
  <si>
    <t>Electromag insertion flow/energy mtr w/ rmt disp, (2)AO, (3)DO/DIs, (1)Frq Out, &amp; (2)AI.  NEMA4 xmtr, NEMA6 snsr w/ ½” NPT Cond Adptr, 316 SS, XAREC, FKM, Temp ≤ 250°F 30" ML for pipes 12-72".</t>
  </si>
  <si>
    <t>FT-3500-200-0G13</t>
  </si>
  <si>
    <t>Electromag insertion flow/energy mtr w/ rmt disp, (2)AO, (3)DO/DIs, (1)Frq Out, &amp; (2)AI.  NEMA4 xmtr, NEMA6 snsr w/ ½” NPT Cond Adptr, 316 SS, XAREC, EPDM, NSF rated 30" ML for pipes 12-72".</t>
  </si>
  <si>
    <t>FT-3500-200-0G21</t>
  </si>
  <si>
    <t>Electromag insertion flow/energy mtr w/ rmt disp, (2)AO, (3)DO/DIs, (1)Frq Out, &amp; (2)AI.  NEMA4 xmtr, NEMA6 snsr w/ ½” NPT Cond Adptr, 316 SS, XAREC, Viton, Temp &lt; 150°F 34" ML for pipes 12-72".</t>
  </si>
  <si>
    <t>FT-3500-200-0G22</t>
  </si>
  <si>
    <t>Electromag insertion flow/energy mtr w/ rmt disp, (2)AO, (3)DO/DIs, (1)Frq Out, &amp; (2)AI.  NEMA4 xmtr, NEMA6 snsr w/ ½” NPT Cond Adptr, 316 SS, XAREC, FKM, Temp ≤ 250°F 34" ML for pipes 12-72".</t>
  </si>
  <si>
    <t>FT-3500-200-0G23</t>
  </si>
  <si>
    <t>Electromag insertion flow/energy mtr w/ rmt disp, (2)AO, (3)DO/DIs, (1)Frq Out, &amp; (2)AI.  NEMA4 xmtr, NEMA6 snsr w/ ½” NPT Cond Adptr, 316 SS, XAREC, EPDM, NSF rated 34" ML for pipes 12-72".</t>
  </si>
  <si>
    <t>FT-3500-200-1A13</t>
  </si>
  <si>
    <t>Electromag insertion flow/energy mtr w/ rmt disp, (2)AO, (3)DO/DIs, (1)Frq Out, &amp; (2)AI.  NEMA4 xmtr, NEMA6 snsr w/ Cord Grip, 316 SS, XAREC, EPDM, NSF rated 18" ML for pipes 1.25-2.5".</t>
  </si>
  <si>
    <t>FT-3500-200-1C31</t>
  </si>
  <si>
    <t>Electromag insertion flow/energy mtr w/ rmt disp, (2)AO, (3)DO/DIs, (1)Frq Out, &amp; (2)AI.  NEMA4 xmtr, NEMA6 snsr w/ Cord Grip, 316 SS, XAREC, Viton, Temp &lt; 150°F 18" ML for pipes 3-10".</t>
  </si>
  <si>
    <t>FT-3500-200-1C32</t>
  </si>
  <si>
    <t>Electromag insertion flow/energy mtr w/ rmt disp, (2)AO, (3)DO/DIs, (1)Frq Out, &amp; (2)AI.  NEMA4 xmtr, NEMA6 snsr w/ Cord Grip, 316 SS, XAREC, FKM, Temp ≤ 250°F 18" ML for pipes 3-10".</t>
  </si>
  <si>
    <t>FT-3500-200-1C33</t>
  </si>
  <si>
    <t>Electromag insertion flow/energy mtr w/ rmt disp, (2)AO, (3)DO/DIs, (1)Frq Out, &amp; (2)AI.  NEMA4 xmtr, NEMA6 snsr w/ Cord Grip, 316 SS, XAREC, EPDM, NSF rated 18" ML for pipes 3-10".</t>
  </si>
  <si>
    <t>FT-3500-200-1D41</t>
  </si>
  <si>
    <t>Electromag insertion flow/energy mtr w/ rmt disp, (2)AO, (3)DO/DIs, (1)Frq Out, &amp; (2)AI.  NEMA4 xmtr, NEMA6 snsr w/ Cord Grip, 316 SS, XAREC, Viton, Temp &lt; 150°F 20" ML for pipes 3-16".</t>
  </si>
  <si>
    <t>FT-3500-200-1D42</t>
  </si>
  <si>
    <t>Electromag insertion flow/energy mtr w/ rmt disp, (2)AO, (3)DO/DIs, (1)Frq Out, &amp; (2)AI.  NEMA4 xmtr, NEMA6 snsr w/ Cord Grip, 316 SS, XAREC, FKM, Temp ≤ 250°F 20" ML for pipes 3-16".</t>
  </si>
  <si>
    <t>FT-3500-200-1D43</t>
  </si>
  <si>
    <t>Electromag insertion flow/energy mtr w/ rmt disp, (2)AO, (3)DO/DIs, (1)Frq Out, &amp; (2)AI.  NEMA4 xmtr, NEMA6 snsr w/ Cord Grip, 316 SS, XAREC, EPDM, NSF rated 20" ML for pipes 3-16".</t>
  </si>
  <si>
    <t>FT-3500-200-1E51</t>
  </si>
  <si>
    <t>Electromag insertion flow/energy mtr w/ rmt disp, (2)AO, (3)DO/DIs, (1)Frq Out, &amp; (2)AI.  NEMA4 xmtr, NEMA6 snsr w/ Cord Grip, 316 SS, XAREC, Viton, Temp &lt; 150°F 22" ML for pipes 3-22".</t>
  </si>
  <si>
    <t>FT-3500-200-1E52</t>
  </si>
  <si>
    <t>Electromag insertion flow/energy mtr w/ rmt disp, (2)AO, (3)DO/DIs, (1)Frq Out, &amp; (2)AI.  NEMA4 xmtr, NEMA6 snsr w/ Cord Grip, 316 SS, XAREC, FKM, Temp ≤ 250°F 22" ML for pipes 3-22".</t>
  </si>
  <si>
    <t>FT-3500-200-1E53</t>
  </si>
  <si>
    <t>Electromag insertion flow/energy mtr w/ rmt disp, (2)AO, (3)DO/DIs, (1)Frq Out, &amp; (2)AI.  NEMA4 xmtr, NEMA6 snsr w/ Cord Grip, 316 SS, XAREC, EPDM, NSF rated 22" ML for pipes 3-22".</t>
  </si>
  <si>
    <t>FT-3500-200-1F61</t>
  </si>
  <si>
    <t>Electromag insertion flow/energy mtr w/ rmt disp, (2)AO, (3)DO/DIs, (1)Frq Out, &amp; (2)AI.  NEMA4 xmtr, NEMA6 snsr w/ Cord Grip, 316 SS, XAREC, Viton, Temp &lt; 150°F 24" ML for pipes 3-72".</t>
  </si>
  <si>
    <t>FT-3500-200-1F62</t>
  </si>
  <si>
    <t>Electromag insertion flow/energy mtr w/ rmt disp, (2)AO, (3)DO/DIs, (1)Frq Out, &amp; (2)AI.  NEMA4 xmtr, NEMA6 snsr w/ Cord Grip, 316 SS, XAREC, FKM, Temp ≤ 250°F 24" ML for pipes 3-72".</t>
  </si>
  <si>
    <t>FT-3500-200-1F63</t>
  </si>
  <si>
    <t>Electromag insertion flow/energy mtr w/ rmt disp, (2)AO, (3)DO/DIs, (1)Frq Out, &amp; (2)AI.  NEMA4 xmtr, NEMA6 snsr w/ Cord Grip, 316 SS, XAREC, EPDM, NSF rated 24" ML for pipes 3-72".</t>
  </si>
  <si>
    <t>FT-3500-200-1F71</t>
  </si>
  <si>
    <t>Electromag insertion flow/energy mtr w/ rmt disp, (2)AO, (3)DO/DIs, (1)Frq Out, &amp; (2)AI.  NEMA4 xmtr, NEMA6 snsr w/ Cord Grip, 316 SS, XAREC, Viton, Temp &lt; 150°F 26" ML for pipes 3-72".</t>
  </si>
  <si>
    <t>FT-3500-200-1F72</t>
  </si>
  <si>
    <t>Electromag insertion flow/energy mtr w/ rmt disp, (2)AO, (3)DO/DIs, (1)Frq Out, &amp; (2)AI.  NEMA4 xmtr, NEMA6 snsr w/ Cord Grip, 316 SS, XAREC, FKM, Temp ≤ 250°F 26" ML for pipes 3-72".</t>
  </si>
  <si>
    <t>FT-3500-200-1F73</t>
  </si>
  <si>
    <t>Electromag insertion flow/energy mtr w/ rmt disp, (2)AO, (3)DO/DIs, (1)Frq Out, &amp; (2)AI.  NEMA4 xmtr, NEMA6 snsr w/ Cord Grip, 316 SS, XAREC, EPDM, NSF rated 26" ML for pipes 3-72".</t>
  </si>
  <si>
    <t>FT-3500-200-1F81</t>
  </si>
  <si>
    <t>Electromag insertion flow/energy mtr w/ rmt disp, (2)AO, (3)DO/DIs, (1)Frq Out, &amp; (2)AI.  NEMA4 xmtr, NEMA6 snsr w/ Cord Grip, 316 SS, XAREC, Viton, Temp &lt; 150°F 28" ML for pipes 3-72".</t>
  </si>
  <si>
    <t>FT-3500-200-1F82</t>
  </si>
  <si>
    <t>Electromag insertion flow/energy mtr w/ rmt disp, (2)AO, (3)DO/DIs, (1)Frq Out, &amp; (2)AI.  NEMA4 xmtr, NEMA6 snsr w/ Cord Grip, 316 SS, XAREC, FKM, Temp ≤ 250°F 28" ML for pipes 3-72".</t>
  </si>
  <si>
    <t>FT-3500-200-1F83</t>
  </si>
  <si>
    <t>Electromag insertion flow/energy mtr w/ rmt disp, (2)AO, (3)DO/DIs, (1)Frq Out, &amp; (2)AI.  NEMA4 xmtr, NEMA6 snsr w/ Cord Grip, 316 SS, XAREC, EPDM, NSF rated 28" ML for pipes 3-72".</t>
  </si>
  <si>
    <t>FT-3500-200-1G11</t>
  </si>
  <si>
    <t>Electromag insertion flow/energy mtr w/ rmt disp, (2)AO, (3)DO/DIs, (1)Frq Out, &amp; (2)AI.  NEMA4 xmtr, NEMA6 snsr w/ Cord Grip, 316 SS, XAREC, Viton, Temp &lt; 150°F 30" ML for pipes 12-72".</t>
  </si>
  <si>
    <t>FT-3500-200-1G12</t>
  </si>
  <si>
    <t>Electromag insertion flow/energy mtr w/ rmt disp, (2)AO, (3)DO/DIs, (1)Frq Out, &amp; (2)AI.  NEMA4 xmtr, NEMA6 snsr w/ Cord Grip, 316 SS, XAREC, FKM, Temp ≤ 250°F 30" ML for pipes 12-72".</t>
  </si>
  <si>
    <t>FT-3500-200-1G13</t>
  </si>
  <si>
    <t>Electromag insertion flow/energy mtr w/ rmt disp, (2)AO, (3)DO/DIs, (1)Frq Out, &amp; (2)AI.  NEMA4 xmtr, NEMA6 snsr w/ Cord Grip, 316 SS, XAREC, EPDM, NSF rated 30" ML for pipes 12-72".</t>
  </si>
  <si>
    <t>FT-3500-200-1G21</t>
  </si>
  <si>
    <t>Electromag insertion flow/energy mtr w/ rmt disp, (2)AO, (3)DO/DIs, (1)Frq Out, &amp; (2)AI.  NEMA4 xmtr, NEMA6 snsr w/ Cord Grip, 316 SS, XAREC, Viton, Temp &lt; 150°F 34" ML for pipes 12-72".</t>
  </si>
  <si>
    <t>FT-3500-200-1G22</t>
  </si>
  <si>
    <t>Electromag insertion flow/energy mtr w/ rmt disp, (2)AO, (3)DO/DIs, (1)Frq Out, &amp; (2)AI.  NEMA4 xmtr, NEMA6 snsr w/ Cord Grip, 316 SS, XAREC, FKM, Temp ≤ 250°F 34" ML for pipes 12-72".</t>
  </si>
  <si>
    <t>FT-3500-200-1G23</t>
  </si>
  <si>
    <t>Electromag insertion flow/energy mtr w/ rmt disp, (2)AO, (3)DO/DIs, (1)Frq Out, &amp; (2)AI.  NEMA4 xmtr, NEMA6 snsr w/ Cord Grip, 316 SS, XAREC, EPDM, NSF rated 34" ML for pipes 12-72".</t>
  </si>
  <si>
    <t>FT-3500-201-0A13</t>
  </si>
  <si>
    <t>Electromag insertion flow/energy mtr w/ rmt disp, (2)AO, (3)DO/DIs, (1)Frq Out, &amp; (2)AI.  NEMA4 xmtr, NEMA6 snsr w/ ½” NPT Cond Adptr, BT, 316 SS, XAREC, EPDM, NSF rated 18" ML for pipes 1.25-2.5".</t>
  </si>
  <si>
    <t>FT-3500-201-0C31</t>
  </si>
  <si>
    <t>Electromag insertion flow/energy mtr w/ rmt disp, (2)AO, (3)DO/DIs, (1)Frq Out, &amp; (2)AI.  NEMA4 xmtr, NEMA6 snsr w/ ½” NPT Cond Adptr, BT, 316 SS, XAREC, Viton, Temp &lt; 150°F 18" ML for pipes 3-10".</t>
  </si>
  <si>
    <t>FT-3500-201-0C32</t>
  </si>
  <si>
    <t>Electromag insertion flow/energy mtr w/ rmt disp, (2)AO, (3)DO/DIs, (1)Frq Out, &amp; (2)AI.  NEMA4 xmtr, NEMA6 snsr w/ ½” NPT Cond Adptr, BT, 316 SS, XAREC, FKM, Temp ≤ 250°F 18" ML for pipes 3-10".</t>
  </si>
  <si>
    <t>FT-3500-201-0C33</t>
  </si>
  <si>
    <t>Electromag insertion flow/energy mtr w/ rmt disp, (2)AO, (3)DO/DIs, (1)Frq Out, &amp; (2)AI.  NEMA4 xmtr, NEMA6 snsr w/ ½” NPT Cond Adptr, BT, 316 SS, XAREC, EPDM, NSF rated 18" ML for pipes 3-10".</t>
  </si>
  <si>
    <t>FT-3500-201-0D41</t>
  </si>
  <si>
    <t>Electromag insertion flow/energy mtr w/ rmt disp, (2)AO, (3)DO/DIs, (1)Frq Out, &amp; (2)AI.  NEMA4 xmtr, NEMA6 snsr w/ ½” NPT Cond Adptr, BT, 316 SS, XAREC, Viton, Temp &lt; 150°F 20" ML for pipes 3-16".</t>
  </si>
  <si>
    <t>FT-3500-201-0D42</t>
  </si>
  <si>
    <t>Electromag insertion flow/energy mtr w/ rmt disp, (2)AO, (3)DO/DIs, (1)Frq Out, &amp; (2)AI.  NEMA4 xmtr, NEMA6 snsr w/ ½” NPT Cond Adptr, BT, 316 SS, XAREC, FKM, Temp ≤ 250°F 20" ML for pipes 3-16".</t>
  </si>
  <si>
    <t>FT-3500-201-0D43</t>
  </si>
  <si>
    <t>Electromag insertion flow/energy mtr w/ rmt disp, (2)AO, (3)DO/DIs, (1)Frq Out, &amp; (2)AI.  NEMA4 xmtr, NEMA6 snsr w/ ½” NPT Cond Adptr, BT, 316 SS, XAREC, EPDM, NSF rated 20" ML for pipes 3-16".</t>
  </si>
  <si>
    <t>FT-3500-201-0E51</t>
  </si>
  <si>
    <t>Electromag insertion flow/energy mtr w/ rmt disp, (2)AO, (3)DO/DIs, (1)Frq Out, &amp; (2)AI.  NEMA4 xmtr, NEMA6 snsr w/ ½” NPT Cond Adptr, BT, 316 SS, XAREC, Viton, Temp &lt; 150°F 22" ML for pipes 3-22".</t>
  </si>
  <si>
    <t>FT-3500-201-0E52</t>
  </si>
  <si>
    <t>Electromag insertion flow/energy mtr w/ rmt disp, (2)AO, (3)DO/DIs, (1)Frq Out, &amp; (2)AI.  NEMA4 xmtr, NEMA6 snsr w/ ½” NPT Cond Adptr, BT, 316 SS, XAREC, FKM, Temp ≤ 250°F 22" ML for pipes 3-22".</t>
  </si>
  <si>
    <t>FT-3500-201-0E53</t>
  </si>
  <si>
    <t>Electromag insertion flow/energy mtr w/ rmt disp, (2)AO, (3)DO/DIs, (1)Frq Out, &amp; (2)AI.  NEMA4 xmtr, NEMA6 snsr w/ ½” NPT Cond Adptr, BT, 316 SS, XAREC, EPDM, NSF rated 22" ML for pipes 3-22".</t>
  </si>
  <si>
    <t>FT-3500-201-0F61</t>
  </si>
  <si>
    <t>Electromag insertion flow/energy mtr w/ rmt disp, (2)AO, (3)DO/DIs, (1)Frq Out, &amp; (2)AI.  NEMA4 xmtr, NEMA6 snsr w/ ½” NPT Cond Adptr, BT, 316 SS, XAREC, Viton, Temp &lt; 150°F 24" ML for pipes 3-72".</t>
  </si>
  <si>
    <t>FT-3500-201-0F62</t>
  </si>
  <si>
    <t>Electromag insertion flow/energy mtr w/ rmt disp, (2)AO, (3)DO/DIs, (1)Frq Out, &amp; (2)AI.  NEMA4 xmtr, NEMA6 snsr w/ ½” NPT Cond Adptr, BT, 316 SS, XAREC, FKM, Temp ≤ 250°F 24" ML for pipes 3-72".</t>
  </si>
  <si>
    <t>FT-3500-201-0F63</t>
  </si>
  <si>
    <t>Electromag insertion flow/energy mtr w/ rmt disp, (2)AO, (3)DO/DIs, (1)Frq Out, &amp; (2)AI.  NEMA4 xmtr, NEMA6 snsr w/ ½” NPT Cond Adptr, BT, 316 SS, XAREC, EPDM, NSF rated 24" ML for pipes 3-72".</t>
  </si>
  <si>
    <t>FT-3500-201-0F71</t>
  </si>
  <si>
    <t>Electromag insertion flow/energy mtr w/ rmt disp, (2)AO, (3)DO/DIs, (1)Frq Out, &amp; (2)AI.  NEMA4 xmtr, NEMA6 snsr w/ ½” NPT Cond Adptr, BT, 316 SS, XAREC, Viton, Temp &lt; 150°F 26" ML for pipes 3-72".</t>
  </si>
  <si>
    <t>FT-3500-201-0F72</t>
  </si>
  <si>
    <t>Electromag insertion flow/energy mtr w/ rmt disp, (2)AO, (3)DO/DIs, (1)Frq Out, &amp; (2)AI.  NEMA4 xmtr, NEMA6 snsr w/ ½” NPT Cond Adptr, BT, 316 SS, XAREC, FKM, Temp ≤ 250°F 26" ML for pipes 3-72".</t>
  </si>
  <si>
    <t>FT-3500-201-0F73</t>
  </si>
  <si>
    <t>Electromag insertion flow/energy mtr w/ rmt disp, (2)AO, (3)DO/DIs, (1)Frq Out, &amp; (2)AI.  NEMA4 xmtr, NEMA6 snsr w/ ½” NPT Cond Adptr, BT, 316 SS, XAREC, EPDM, NSF rated 26" ML for pipes 3-72".</t>
  </si>
  <si>
    <t>FT-3500-201-0F81</t>
  </si>
  <si>
    <t>Electromag insertion flow/energy mtr w/ rmt disp, (2)AO, (3)DO/DIs, (1)Frq Out, &amp; (2)AI.  NEMA4 xmtr, NEMA6 snsr w/ ½” NPT Cond Adptr, BT, 316 SS, XAREC, Viton, Temp &lt; 150°F 28" ML for pipes 3-72".</t>
  </si>
  <si>
    <t>FT-3500-201-0F82</t>
  </si>
  <si>
    <t>Electromag insertion flow/energy mtr w/ rmt disp, (2)AO, (3)DO/DIs, (1)Frq Out, &amp; (2)AI.  NEMA4 xmtr, NEMA6 snsr w/ ½” NPT Cond Adptr, BT, 316 SS, XAREC, FKM, Temp ≤ 250°F 28" ML for pipes 3-72".</t>
  </si>
  <si>
    <t>FT-3500-201-0F83</t>
  </si>
  <si>
    <t>Electromag insertion flow/energy mtr w/ rmt disp, (2)AO, (3)DO/DIs, (1)Frq Out, &amp; (2)AI.  NEMA4 xmtr, NEMA6 snsr w/ ½” NPT Cond Adptr, BT, 316 SS, XAREC, EPDM, NSF rated 28" ML for pipes 3-72".</t>
  </si>
  <si>
    <t>FT-3500-201-0G11</t>
  </si>
  <si>
    <t>Electromag insertion flow/energy mtr w/ rmt disp, (2)AO, (3)DO/DIs, (1)Frq Out, &amp; (2)AI.  NEMA4 xmtr, NEMA6 snsr w/ ½” NPT Cond Adptr, BT, 316 SS, XAREC, Viton, Temp &lt; 150°F 30" ML for pipes 12-72".</t>
  </si>
  <si>
    <t>FT-3500-201-0G12</t>
  </si>
  <si>
    <t>Electromag insertion flow/energy mtr w/ rmt disp, (2)AO, (3)DO/DIs, (1)Frq Out, &amp; (2)AI.  NEMA4 xmtr, NEMA6 snsr w/ ½” NPT Cond Adptr, BT, 316 SS, XAREC, FKM, Temp ≤ 250°F 30" ML for pipes 12-72".</t>
  </si>
  <si>
    <t>FT-3500-201-0G13</t>
  </si>
  <si>
    <t>Electromag insertion flow/energy mtr w/ rmt disp, (2)AO, (3)DO/DIs, (1)Frq Out, &amp; (2)AI.  NEMA4 xmtr, NEMA6 snsr w/ ½” NPT Cond Adptr, BT, 316 SS, XAREC, EPDM, NSF rated 30" ML for pipes 12-72".</t>
  </si>
  <si>
    <t>FT-3500-201-0G21</t>
  </si>
  <si>
    <t>Electromag insertion flow/energy mtr w/ rmt disp, (2)AO, (3)DO/DIs, (1)Frq Out, &amp; (2)AI.  NEMA4 xmtr, NEMA6 snsr w/ ½” NPT Cond Adptr, BT, 316 SS, XAREC, Viton, Temp &lt; 150°F 34" ML for pipes 12-72".</t>
  </si>
  <si>
    <t>FT-3500-201-0G22</t>
  </si>
  <si>
    <t>Electromag insertion flow/energy mtr w/ rmt disp, (2)AO, (3)DO/DIs, (1)Frq Out, &amp; (2)AI.  NEMA4 xmtr, NEMA6 snsr w/ ½” NPT Cond Adptr, BT, 316 SS, XAREC, FKM, Temp ≤ 250°F 34" ML for pipes 12-72".</t>
  </si>
  <si>
    <t>FT-3500-201-0G23</t>
  </si>
  <si>
    <t>Electromag insertion flow/energy mtr w/ rmt disp, (2)AO, (3)DO/DIs, (1)Frq Out, &amp; (2)AI.  NEMA4 xmtr, NEMA6 snsr w/ ½” NPT Cond Adptr, BT, 316 SS, XAREC, EPDM, NSF rated 34" ML for pipes 12-72".</t>
  </si>
  <si>
    <t>FT-3500-201-1A13</t>
  </si>
  <si>
    <t>Electromag insertion flow/energy mtr w/ rmt disp, (2)AO, (3)DO/DIs, (1)Frq Out, &amp; (2)AI.  NEMA4 xmtr, NEMA6 snsr w/ Cord Grip, BT, 316 SS, XAREC, EPDM, NSF rated 18" ML for pipes 1.25-2.5".</t>
  </si>
  <si>
    <t>FT-3500-201-1C31</t>
  </si>
  <si>
    <t>Electromag insertion flow/energy mtr w/ rmt disp, (2)AO, (3)DO/DIs, (1)Frq Out, &amp; (2)AI.  NEMA4 xmtr, NEMA6 snsr w/ Cord Grip, BT, 316 SS, XAREC, Viton, Temp &lt; 150°F 18" ML for pipes 3-10".</t>
  </si>
  <si>
    <t>FT-3500-201-1C32</t>
  </si>
  <si>
    <t>Electromag insertion flow/energy mtr w/ rmt disp, (2)AO, (3)DO/DIs, (1)Frq Out, &amp; (2)AI.  NEMA4 xmtr, NEMA6 snsr w/ Cord Grip, BT, 316 SS, XAREC, FKM, Temp ≤ 250°F 18" ML for pipes 3-10".</t>
  </si>
  <si>
    <t>FT-3500-201-1C33</t>
  </si>
  <si>
    <t>Electromag insertion flow/energy mtr w/ rmt disp, (2)AO, (3)DO/DIs, (1)Frq Out, &amp; (2)AI.  NEMA4 xmtr, NEMA6 snsr w/ Cord Grip, BT, 316 SS, XAREC, EPDM, NSF rated 18" ML for pipes 3-10".</t>
  </si>
  <si>
    <t>FT-3500-201-1D41</t>
  </si>
  <si>
    <t>Electromag insertion flow/energy mtr w/ rmt disp, (2)AO, (3)DO/DIs, (1)Frq Out, &amp; (2)AI.  NEMA4 xmtr, NEMA6 snsr w/ Cord Grip, BT, 316 SS, XAREC, Viton, Temp &lt; 150°F 20" ML for pipes 3-16".</t>
  </si>
  <si>
    <t>FT-3500-201-1D42</t>
  </si>
  <si>
    <t>Electromag insertion flow/energy mtr w/ rmt disp, (2)AO, (3)DO/DIs, (1)Frq Out, &amp; (2)AI.  NEMA4 xmtr, NEMA6 snsr w/ Cord Grip, BT, 316 SS, XAREC, FKM, Temp ≤ 250°F 20" ML for pipes 3-16".</t>
  </si>
  <si>
    <t>FT-3500-201-1D43</t>
  </si>
  <si>
    <t>Electromag insertion flow/energy mtr w/ rmt disp, (2)AO, (3)DO/DIs, (1)Frq Out, &amp; (2)AI.  NEMA4 xmtr, NEMA6 snsr w/ Cord Grip, BT, 316 SS, XAREC, EPDM, NSF rated 20" ML for pipes 3-16".</t>
  </si>
  <si>
    <t>FT-3500-201-1E51</t>
  </si>
  <si>
    <t>Electromag insertion flow/energy mtr w/ rmt disp, (2)AO, (3)DO/DIs, (1)Frq Out, &amp; (2)AI.  NEMA4 xmtr, NEMA6 snsr w/ Cord Grip, BT, 316 SS, XAREC, Viton, Temp &lt; 150°F 22" ML for pipes 3-22".</t>
  </si>
  <si>
    <t>FT-3500-201-1E52</t>
  </si>
  <si>
    <t>Electromag insertion flow/energy mtr w/ rmt disp, (2)AO, (3)DO/DIs, (1)Frq Out, &amp; (2)AI.  NEMA4 xmtr, NEMA6 snsr w/ Cord Grip, BT, 316 SS, XAREC, FKM, Temp ≤ 250°F 22" ML for pipes 3-22".</t>
  </si>
  <si>
    <t>FT-3500-201-1E53</t>
  </si>
  <si>
    <t>Electromag insertion flow/energy mtr w/ rmt disp, (2)AO, (3)DO/DIs, (1)Frq Out, &amp; (2)AI.  NEMA4 xmtr, NEMA6 snsr w/ Cord Grip, BT, 316 SS, XAREC, EPDM, NSF rated 22" ML for pipes 3-22".</t>
  </si>
  <si>
    <t>FT-3500-201-1F61</t>
  </si>
  <si>
    <t>Electromag insertion flow/energy mtr w/ rmt disp, (2)AO, (3)DO/DIs, (1)Frq Out, &amp; (2)AI.  NEMA4 xmtr, NEMA6 snsr w/ Cord Grip, BT, 316 SS, XAREC, Viton, Temp &lt; 150°F 24" ML for pipes 3-72".</t>
  </si>
  <si>
    <t>FT-3500-201-1F62</t>
  </si>
  <si>
    <t>Electromag insertion flow/energy mtr w/ rmt disp, (2)AO, (3)DO/DIs, (1)Frq Out, &amp; (2)AI.  NEMA4 xmtr, NEMA6 snsr w/ Cord Grip, BT, 316 SS, XAREC, FKM, Temp ≤ 250°F 24" ML for pipes 3-72".</t>
  </si>
  <si>
    <t>FT-3500-201-1F63</t>
  </si>
  <si>
    <t>Electromag insertion flow/energy mtr w/ rmt disp, (2)AO, (3)DO/DIs, (1)Frq Out, &amp; (2)AI.  NEMA4 xmtr, NEMA6 snsr w/ Cord Grip, BT, 316 SS, XAREC, EPDM, NSF rated 24" ML for pipes 3-72".</t>
  </si>
  <si>
    <t>FT-3500-201-1F71</t>
  </si>
  <si>
    <t>Electromag insertion flow/energy mtr w/ rmt disp, (2)AO, (3)DO/DIs, (1)Frq Out, &amp; (2)AI.  NEMA4 xmtr, NEMA6 snsr w/ Cord Grip, BT, 316 SS, XAREC, Viton, Temp &lt; 150°F 26" ML for pipes 3-72".</t>
  </si>
  <si>
    <t>FT-3500-201-1F72</t>
  </si>
  <si>
    <t>Electromag insertion flow/energy mtr w/ rmt disp, (2)AO, (3)DO/DIs, (1)Frq Out, &amp; (2)AI.  NEMA4 xmtr, NEMA6 snsr w/ Cord Grip, BT, 316 SS, XAREC, FKM, Temp ≤ 250°F 26" ML for pipes 3-72".</t>
  </si>
  <si>
    <t>FT-3500-201-1F73</t>
  </si>
  <si>
    <t>Electromag insertion flow/energy mtr w/ rmt disp, (2)AO, (3)DO/DIs, (1)Frq Out, &amp; (2)AI.  NEMA4 xmtr, NEMA6 snsr w/ Cord Grip, BT, 316 SS, XAREC, EPDM, NSF rated 26" ML for pipes 3-72".</t>
  </si>
  <si>
    <t>FT-3500-201-1F81</t>
  </si>
  <si>
    <t>Electromag insertion flow/energy mtr w/ rmt disp, (2)AO, (3)DO/DIs, (1)Frq Out, &amp; (2)AI.  NEMA4 xmtr, NEMA6 snsr w/ Cord Grip, BT, 316 SS, XAREC, Viton, Temp &lt; 150°F 28" ML for pipes 3-72".</t>
  </si>
  <si>
    <t>FT-3500-201-1F82</t>
  </si>
  <si>
    <t>Electromag insertion flow/energy mtr w/ rmt disp, (2)AO, (3)DO/DIs, (1)Frq Out, &amp; (2)AI.  NEMA4 xmtr, NEMA6 snsr w/ Cord Grip, BT, 316 SS, XAREC, FKM, Temp ≤ 250°F 28" ML for pipes 3-72".</t>
  </si>
  <si>
    <t>FT-3500-201-1F83</t>
  </si>
  <si>
    <t>Electromag insertion flow/energy mtr w/ rmt disp, (2)AO, (3)DO/DIs, (1)Frq Out, &amp; (2)AI.  NEMA4 xmtr, NEMA6 snsr w/ Cord Grip, BT, 316 SS, XAREC, EPDM, NSF rated 28" ML for pipes 3-72".</t>
  </si>
  <si>
    <t>FT-3500-201-1G11</t>
  </si>
  <si>
    <t>Electromag insertion flow/energy mtr w/ rmt disp, (2)AO, (3)DO/DIs, (1)Frq Out, &amp; (2)AI.  NEMA4 xmtr, NEMA6 snsr w/ Cord Grip, BT, 316 SS, XAREC, Viton, Temp &lt; 150°F 30" ML for pipes 12-72".</t>
  </si>
  <si>
    <t>FT-3500-201-1G12</t>
  </si>
  <si>
    <t>Electromag insertion flow/energy mtr w/ rmt disp, (2)AO, (3)DO/DIs, (1)Frq Out, &amp; (2)AI.  NEMA4 xmtr, NEMA6 snsr w/ Cord Grip, BT, 316 SS, XAREC, FKM, Temp ≤ 250°F 30" ML for pipes 12-72".</t>
  </si>
  <si>
    <t>FT-3500-201-1G13</t>
  </si>
  <si>
    <t>Electromag insertion flow/energy mtr w/ rmt disp, (2)AO, (3)DO/DIs, (1)Frq Out, &amp; (2)AI.  NEMA4 xmtr, NEMA6 snsr w/ Cord Grip, BT, 316 SS, XAREC, EPDM, NSF rated 30" ML for pipes 12-72".</t>
  </si>
  <si>
    <t>FT-3500-201-1G21</t>
  </si>
  <si>
    <t>Electromag insertion flow/energy mtr w/ rmt disp, (2)AO, (3)DO/DIs, (1)Frq Out, &amp; (2)AI.  NEMA4 xmtr, NEMA6 snsr w/ Cord Grip, BT, 316 SS, XAREC, Viton, Temp &lt; 150°F 34" ML for pipes 12-72".</t>
  </si>
  <si>
    <t>FT-3500-201-1G22</t>
  </si>
  <si>
    <t>Electromag insertion flow/energy mtr w/ rmt disp, (2)AO, (3)DO/DIs, (1)Frq Out, &amp; (2)AI.  NEMA4 xmtr, NEMA6 snsr w/ Cord Grip, BT, 316 SS, XAREC, FKM, Temp ≤ 250°F 34" ML for pipes 12-72".</t>
  </si>
  <si>
    <t>FT-3500-201-1G23</t>
  </si>
  <si>
    <t>Electromag insertion flow/energy mtr w/ rmt disp, (2)AO, (3)DO/DIs, (1)Frq Out, &amp; (2)AI.  NEMA4 xmtr, NEMA6 snsr w/ Cord Grip, BT, 316 SS, XAREC, EPDM, NSF rated 34" ML for pipes 12-72".</t>
  </si>
  <si>
    <t>FT-3500-210-0A13</t>
  </si>
  <si>
    <t>Electromag insertion flow/energy mtr w/ rmt disp, (2)AO, (3)DO/DIs, (1)Frq Out, &amp; (2)AI.  NEMA4 xmtr, NEMA6 snsr w/ ½” NPT Cond Adptr, RS-485/IP, 316 SS, XAREC, EPDM, NSF rated 18" ML for pipes 1.25-2.5".</t>
  </si>
  <si>
    <t>FT-3500-210-0C31</t>
  </si>
  <si>
    <t>Electromag insertion flow/energy mtr w/ rmt disp, (2)AO, (3)DO/DIs, (1)Frq Out, &amp; (2)AI.  NEMA4 xmtr, NEMA6 snsr w/ ½” NPT Cond Adptr, RS-485/IP, 316 SS, XAREC, Viton, Temp &lt; 150°F 18" ML for pipes 3-10".</t>
  </si>
  <si>
    <t>FT-3500-210-0C32</t>
  </si>
  <si>
    <t>Electromag insertion flow/energy mtr w/ rmt disp, (2)AO, (3)DO/DIs, (1)Frq Out, &amp; (2)AI.  NEMA4 xmtr, NEMA6 snsr w/ ½” NPT Cond Adptr, RS-485/IP, 316 SS, XAREC, FKM, Temp ≤ 250°F 18" ML for pipes 3-10".</t>
  </si>
  <si>
    <t>FT-3500-210-0C33</t>
  </si>
  <si>
    <t>Electromag insertion flow/energy mtr w/ rmt disp, (2)AO, (3)DO/DIs, (1)Frq Out, &amp; (2)AI.  NEMA4 xmtr, NEMA6 snsr w/ ½” NPT Cond Adptr, RS-485/IP, 316 SS, XAREC, EPDM, NSF rated 18" ML for pipes 3-10".</t>
  </si>
  <si>
    <t>FT-3500-210-0D41</t>
  </si>
  <si>
    <t>Electromag insertion flow/energy mtr w/ rmt disp, (2)AO, (3)DO/DIs, (1)Frq Out, &amp; (2)AI.  NEMA4 xmtr, NEMA6 snsr w/ ½” NPT Cond Adptr, RS-485/IP, 316 SS, XAREC, Viton, Temp &lt; 150°F 20" ML for pipes 3-16".</t>
  </si>
  <si>
    <t>FT-3500-210-0D42</t>
  </si>
  <si>
    <t>Electromag insertion flow/energy mtr w/ rmt disp, (2)AO, (3)DO/DIs, (1)Frq Out, &amp; (2)AI.  NEMA4 xmtr, NEMA6 snsr w/ ½” NPT Cond Adptr, RS-485/IP, 316 SS, XAREC, FKM, Temp ≤ 250°F 20" ML for pipes 3-16".</t>
  </si>
  <si>
    <t>FT-3500-210-0D43</t>
  </si>
  <si>
    <t>Electromag insertion flow/energy mtr w/ rmt disp, (2)AO, (3)DO/DIs, (1)Frq Out, &amp; (2)AI.  NEMA4 xmtr, NEMA6 snsr w/ ½” NPT Cond Adptr, RS-485/IP, 316 SS, XAREC, EPDM, NSF rated 20" ML for pipes 3-16".</t>
  </si>
  <si>
    <t>FT-3500-210-0E51</t>
  </si>
  <si>
    <t>Electromag insertion flow/energy mtr w/ rmt disp, (2)AO, (3)DO/DIs, (1)Frq Out, &amp; (2)AI.  NEMA4 xmtr, NEMA6 snsr w/ ½” NPT Cond Adptr, RS-485/IP, 316 SS, XAREC, Viton, Temp &lt; 150°F 22" ML for pipes 3-22".</t>
  </si>
  <si>
    <t>FT-3500-210-0E52</t>
  </si>
  <si>
    <t>Electromag insertion flow/energy mtr w/ rmt disp, (2)AO, (3)DO/DIs, (1)Frq Out, &amp; (2)AI.  NEMA4 xmtr, NEMA6 snsr w/ ½” NPT Cond Adptr, RS-485/IP, 316 SS, XAREC, FKM, Temp ≤ 250°F 22" ML for pipes 3-22".</t>
  </si>
  <si>
    <t>FT-3500-210-0E53</t>
  </si>
  <si>
    <t>Electromag insertion flow/energy mtr w/ rmt disp, (2)AO, (3)DO/DIs, (1)Frq Out, &amp; (2)AI.  NEMA4 xmtr, NEMA6 snsr w/ ½” NPT Cond Adptr, RS-485/IP, 316 SS, XAREC, EPDM, NSF rated 22" ML for pipes 3-22".</t>
  </si>
  <si>
    <t>FT-3500-210-0F61</t>
  </si>
  <si>
    <t>Electromag insertion flow/energy mtr w/ rmt disp, (2)AO, (3)DO/DIs, (1)Frq Out, &amp; (2)AI.  NEMA4 xmtr, NEMA6 snsr w/ ½” NPT Cond Adptr, RS-485/IP, 316 SS, XAREC, Viton, Temp &lt; 150°F 24" ML for pipes 3-72".</t>
  </si>
  <si>
    <t>FT-3500-210-0F62</t>
  </si>
  <si>
    <t>Electromag insertion flow/energy mtr w/ rmt disp, (2)AO, (3)DO/DIs, (1)Frq Out, &amp; (2)AI.  NEMA4 xmtr, NEMA6 snsr w/ ½” NPT Cond Adptr, RS-485/IP, 316 SS, XAREC, FKM, Temp ≤ 250°F 24" ML for pipes 3-72".</t>
  </si>
  <si>
    <t>FT-3500-210-0F63</t>
  </si>
  <si>
    <t>Electromag insertion flow/energy mtr w/ rmt disp, (2)AO, (3)DO/DIs, (1)Frq Out, &amp; (2)AI.  NEMA4 xmtr, NEMA6 snsr w/ ½” NPT Cond Adptr, RS-485/IP, 316 SS, XAREC, EPDM, NSF rated 24" ML for pipes 3-72".</t>
  </si>
  <si>
    <t>FT-3500-210-0F71</t>
  </si>
  <si>
    <t>Electromag insertion flow/energy mtr w/ rmt disp, (2)AO, (3)DO/DIs, (1)Frq Out, &amp; (2)AI.  NEMA4 xmtr, NEMA6 snsr w/ ½” NPT Cond Adptr, RS-485/IP, 316 SS, XAREC, Viton, Temp &lt; 150°F 26" ML for pipes 3-72".</t>
  </si>
  <si>
    <t>FT-3500-210-0F72</t>
  </si>
  <si>
    <t>Electromag insertion flow/energy mtr w/ rmt disp, (2)AO, (3)DO/DIs, (1)Frq Out, &amp; (2)AI.  NEMA4 xmtr, NEMA6 snsr w/ ½” NPT Cond Adptr, RS-485/IP, 316 SS, XAREC, FKM, Temp ≤ 250°F 26" ML for pipes 3-72".</t>
  </si>
  <si>
    <t>FT-3500-210-0F73</t>
  </si>
  <si>
    <t>Electromag insertion flow/energy mtr w/ rmt disp, (2)AO, (3)DO/DIs, (1)Frq Out, &amp; (2)AI.  NEMA4 xmtr, NEMA6 snsr w/ ½” NPT Cond Adptr, RS-485/IP, 316 SS, XAREC, EPDM, NSF rated 26" ML for pipes 3-72".</t>
  </si>
  <si>
    <t>FT-3500-210-0F81</t>
  </si>
  <si>
    <t>Electromag insertion flow/energy mtr w/ rmt disp, (2)AO, (3)DO/DIs, (1)Frq Out, &amp; (2)AI.  NEMA4 xmtr, NEMA6 snsr w/ ½” NPT Cond Adptr, RS-485/IP, 316 SS, XAREC, Viton, Temp &lt; 150°F 28" ML for pipes 3-72".</t>
  </si>
  <si>
    <t>FT-3500-210-0F82</t>
  </si>
  <si>
    <t>Electromag insertion flow/energy mtr w/ rmt disp, (2)AO, (3)DO/DIs, (1)Frq Out, &amp; (2)AI.  NEMA4 xmtr, NEMA6 snsr w/ ½” NPT Cond Adptr, RS-485/IP, 316 SS, XAREC, FKM, Temp ≤ 250°F 28" ML for pipes 3-72".</t>
  </si>
  <si>
    <t>FT-3500-210-0F83</t>
  </si>
  <si>
    <t>Electromag insertion flow/energy mtr w/ rmt disp, (2)AO, (3)DO/DIs, (1)Frq Out, &amp; (2)AI.  NEMA4 xmtr, NEMA6 snsr w/ ½” NPT Cond Adptr, RS-485/IP, 316 SS, XAREC, EPDM, NSF rated 28" ML for pipes 3-72".</t>
  </si>
  <si>
    <t>FT-3500-210-0G11</t>
  </si>
  <si>
    <t>Electromag insertion flow/energy mtr w/ rmt disp, (2)AO, (3)DO/DIs, (1)Frq Out, &amp; (2)AI.  NEMA4 xmtr, NEMA6 snsr w/ ½” NPT Cond Adptr, RS-485/IP, 316 SS, XAREC, Viton, Temp &lt; 150°F 30" ML for pipes 12-72".</t>
  </si>
  <si>
    <t>FT-3500-210-0G12</t>
  </si>
  <si>
    <t>Electromag insertion flow/energy mtr w/ rmt disp, (2)AO, (3)DO/DIs, (1)Frq Out, &amp; (2)AI.  NEMA4 xmtr, NEMA6 snsr w/ ½” NPT Cond Adptr, RS-485/IP, 316 SS, XAREC, FKM, Temp ≤ 250°F 30" ML for pipes 12-72".</t>
  </si>
  <si>
    <t>FT-3500-210-0G13</t>
  </si>
  <si>
    <t>Electromag insertion flow/energy mtr w/ rmt disp, (2)AO, (3)DO/DIs, (1)Frq Out, &amp; (2)AI.  NEMA4 xmtr, NEMA6 snsr w/ ½” NPT Cond Adptr, RS-485/IP, 316 SS, XAREC, EPDM, NSF rated 30" ML for pipes 12-72".</t>
  </si>
  <si>
    <t>FT-3500-210-0G21</t>
  </si>
  <si>
    <t>Electromag insertion flow/energy mtr w/ rmt disp, (2)AO, (3)DO/DIs, (1)Frq Out, &amp; (2)AI.  NEMA4 xmtr, NEMA6 snsr w/ ½” NPT Cond Adptr, RS-485/IP, 316 SS, XAREC, Viton, Temp &lt; 150°F 34" ML for pipes 12-72".</t>
  </si>
  <si>
    <t>FT-3500-210-0G22</t>
  </si>
  <si>
    <t>Electromag insertion flow/energy mtr w/ rmt disp, (2)AO, (3)DO/DIs, (1)Frq Out, &amp; (2)AI.  NEMA4 xmtr, NEMA6 snsr w/ ½” NPT Cond Adptr, RS-485/IP, 316 SS, XAREC, FKM, Temp ≤ 250°F 34" ML for pipes 12-72".</t>
  </si>
  <si>
    <t>FT-3500-210-0G23</t>
  </si>
  <si>
    <t>Electromag insertion flow/energy mtr w/ rmt disp, (2)AO, (3)DO/DIs, (1)Frq Out, &amp; (2)AI.  NEMA4 xmtr, NEMA6 snsr w/ ½” NPT Cond Adptr, RS-485/IP, 316 SS, XAREC, EPDM, NSF rated 34" ML for pipes 12-72".</t>
  </si>
  <si>
    <t>FT-3500-210-1A13</t>
  </si>
  <si>
    <t>Electromag insertion flow/energy mtr w/ rmt disp, (2)AO, (3)DO/DIs, (1)Frq Out, &amp; (2)AI.  NEMA4 xmtr, NEMA6 snsr w/ Cord Grip, RS-485/IP, 316 SS, XAREC, EPDM, NSF rated 18" ML for pipes 1.25-2.5".</t>
  </si>
  <si>
    <t>FT-3500-210-1C31</t>
  </si>
  <si>
    <t>Electromag insertion flow/energy mtr w/ rmt disp, (2)AO, (3)DO/DIs, (1)Frq Out, &amp; (2)AI.  NEMA4 xmtr, NEMA6 snsr w/ Cord Grip, RS-485/IP, 316 SS, XAREC, Viton, Temp &lt; 150°F 18" ML for pipes 3-10".</t>
  </si>
  <si>
    <t>FT-3500-210-1C32</t>
  </si>
  <si>
    <t>Electromag insertion flow/energy mtr w/ rmt disp, (2)AO, (3)DO/DIs, (1)Frq Out, &amp; (2)AI.  NEMA4 xmtr, NEMA6 snsr w/ Cord Grip, RS-485/IP, 316 SS, XAREC, FKM, Temp ≤ 250°F 18" ML for pipes 3-10".</t>
  </si>
  <si>
    <t>FT-3500-210-1C33</t>
  </si>
  <si>
    <t>Electromag insertion flow/energy mtr w/ rmt disp, (2)AO, (3)DO/DIs, (1)Frq Out, &amp; (2)AI.  NEMA4 xmtr, NEMA6 snsr w/ Cord Grip, RS-485/IP, 316 SS, XAREC, EPDM, NSF rated 18" ML for pipes 3-10".</t>
  </si>
  <si>
    <t>FT-3500-210-1D41</t>
  </si>
  <si>
    <t>Electromag insertion flow/energy mtr w/ rmt disp, (2)AO, (3)DO/DIs, (1)Frq Out, &amp; (2)AI.  NEMA4 xmtr, NEMA6 snsr w/ Cord Grip, RS-485/IP, 316 SS, XAREC, Viton, Temp &lt; 150°F 20" ML for pipes 3-16".</t>
  </si>
  <si>
    <t>FT-3500-210-1D42</t>
  </si>
  <si>
    <t>Electromag insertion flow/energy mtr w/ rmt disp, (2)AO, (3)DO/DIs, (1)Frq Out, &amp; (2)AI.  NEMA4 xmtr, NEMA6 snsr w/ Cord Grip, RS-485/IP, 316 SS, XAREC, FKM, Temp ≤ 250°F 20" ML for pipes 3-16".</t>
  </si>
  <si>
    <t>FT-3500-210-1D43</t>
  </si>
  <si>
    <t>Electromag insertion flow/energy mtr w/ rmt disp, (2)AO, (3)DO/DIs, (1)Frq Out, &amp; (2)AI.  NEMA4 xmtr, NEMA6 snsr w/ Cord Grip, RS-485/IP, 316 SS, XAREC, EPDM, NSF rated 20" ML for pipes 3-16".</t>
  </si>
  <si>
    <t>FT-3500-210-1E51</t>
  </si>
  <si>
    <t>Electromag insertion flow/energy mtr w/ rmt disp, (2)AO, (3)DO/DIs, (1)Frq Out, &amp; (2)AI.  NEMA4 xmtr, NEMA6 snsr w/ Cord Grip, RS-485/IP, 316 SS, XAREC, Viton, Temp &lt; 150°F 22" ML for pipes 3-22".</t>
  </si>
  <si>
    <t>FT-3500-210-1E52</t>
  </si>
  <si>
    <t>Electromag insertion flow/energy mtr w/ rmt disp, (2)AO, (3)DO/DIs, (1)Frq Out, &amp; (2)AI.  NEMA4 xmtr, NEMA6 snsr w/ Cord Grip, RS-485/IP, 316 SS, XAREC, FKM, Temp ≤ 250°F 22" ML for pipes 3-22".</t>
  </si>
  <si>
    <t>FT-3500-210-1E53</t>
  </si>
  <si>
    <t>Electromag insertion flow/energy mtr w/ rmt disp, (2)AO, (3)DO/DIs, (1)Frq Out, &amp; (2)AI.  NEMA4 xmtr, NEMA6 snsr w/ Cord Grip, RS-485/IP, 316 SS, XAREC, EPDM, NSF rated 22" ML for pipes 3-22".</t>
  </si>
  <si>
    <t>FT-3500-210-1F61</t>
  </si>
  <si>
    <t>Electromag insertion flow/energy mtr w/ rmt disp, (2)AO, (3)DO/DIs, (1)Frq Out, &amp; (2)AI.  NEMA4 xmtr, NEMA6 snsr w/ Cord Grip, RS-485/IP, 316 SS, XAREC, Viton, Temp &lt; 150°F 24" ML for pipes 3-72".</t>
  </si>
  <si>
    <t>FT-3500-210-1F62</t>
  </si>
  <si>
    <t>Electromag insertion flow/energy mtr w/ rmt disp, (2)AO, (3)DO/DIs, (1)Frq Out, &amp; (2)AI.  NEMA4 xmtr, NEMA6 snsr w/ Cord Grip, RS-485/IP, 316 SS, XAREC, FKM, Temp ≤ 250°F 24" ML for pipes 3-72".</t>
  </si>
  <si>
    <t>FT-3500-210-1F63</t>
  </si>
  <si>
    <t>Electromag insertion flow/energy mtr w/ rmt disp, (2)AO, (3)DO/DIs, (1)Frq Out, &amp; (2)AI.  NEMA4 xmtr, NEMA6 snsr w/ Cord Grip, RS-485/IP, 316 SS, XAREC, EPDM, NSF rated 24" ML for pipes 3-72".</t>
  </si>
  <si>
    <t>FT-3500-210-1F71</t>
  </si>
  <si>
    <t>Electromag insertion flow/energy mtr w/ rmt disp, (2)AO, (3)DO/DIs, (1)Frq Out, &amp; (2)AI.  NEMA4 xmtr, NEMA6 snsr w/ Cord Grip, RS-485/IP, 316 SS, XAREC, Viton, Temp &lt; 150°F 26" ML for pipes 3-72".</t>
  </si>
  <si>
    <t>FT-3500-210-1F72</t>
  </si>
  <si>
    <t>Electromag insertion flow/energy mtr w/ rmt disp, (2)AO, (3)DO/DIs, (1)Frq Out, &amp; (2)AI.  NEMA4 xmtr, NEMA6 snsr w/ Cord Grip, RS-485/IP, 316 SS, XAREC, FKM, Temp ≤ 250°F 26" ML for pipes 3-72".</t>
  </si>
  <si>
    <t>FT-3500-210-1F73</t>
  </si>
  <si>
    <t>Electromag insertion flow/energy mtr w/ rmt disp, (2)AO, (3)DO/DIs, (1)Frq Out, &amp; (2)AI.  NEMA4 xmtr, NEMA6 snsr w/ Cord Grip, RS-485/IP, 316 SS, XAREC, EPDM, NSF rated 26" ML for pipes 3-72".</t>
  </si>
  <si>
    <t>FT-3500-210-1F81</t>
  </si>
  <si>
    <t>Electromag insertion flow/energy mtr w/ rmt disp, (2)AO, (3)DO/DIs, (1)Frq Out, &amp; (2)AI.  NEMA4 xmtr, NEMA6 snsr w/ Cord Grip, RS-485/IP, 316 SS, XAREC, Viton, Temp &lt; 150°F 28" ML for pipes 3-72".</t>
  </si>
  <si>
    <t>FT-3500-210-1F82</t>
  </si>
  <si>
    <t>Electromag insertion flow/energy mtr w/ rmt disp, (2)AO, (3)DO/DIs, (1)Frq Out, &amp; (2)AI.  NEMA4 xmtr, NEMA6 snsr w/ Cord Grip, RS-485/IP, 316 SS, XAREC, FKM, Temp ≤ 250°F 28" ML for pipes 3-72".</t>
  </si>
  <si>
    <t>FT-3500-210-1F83</t>
  </si>
  <si>
    <t>Electromag insertion flow/energy mtr w/ rmt disp, (2)AO, (3)DO/DIs, (1)Frq Out, &amp; (2)AI.  NEMA4 xmtr, NEMA6 snsr w/ Cord Grip, RS-485/IP, 316 SS, XAREC, EPDM, NSF rated 28" ML for pipes 3-72".</t>
  </si>
  <si>
    <t>FT-3500-210-1G11</t>
  </si>
  <si>
    <t>Electromag insertion flow/energy mtr w/ rmt disp, (2)AO, (3)DO/DIs, (1)Frq Out, &amp; (2)AI.  NEMA4 xmtr, NEMA6 snsr w/ Cord Grip, RS-485/IP, 316 SS, XAREC, Viton, Temp &lt; 150°F 30" ML for pipes 12-72".</t>
  </si>
  <si>
    <t>FT-3500-210-1G12</t>
  </si>
  <si>
    <t>Electromag insertion flow/energy mtr w/ rmt disp, (2)AO, (3)DO/DIs, (1)Frq Out, &amp; (2)AI.  NEMA4 xmtr, NEMA6 snsr w/ Cord Grip, RS-485/IP, 316 SS, XAREC, FKM, Temp ≤ 250°F 30" ML for pipes 12-72".</t>
  </si>
  <si>
    <t>FT-3500-210-1G13</t>
  </si>
  <si>
    <t>Electromag insertion flow/energy mtr w/ rmt disp, (2)AO, (3)DO/DIs, (1)Frq Out, &amp; (2)AI.  NEMA4 xmtr, NEMA6 snsr w/ Cord Grip, RS-485/IP, 316 SS, XAREC, EPDM, NSF rated 30" ML for pipes 12-72".</t>
  </si>
  <si>
    <t>FT-3500-210-1G21</t>
  </si>
  <si>
    <t>Electromag insertion flow/energy mtr w/ rmt disp, (2)AO, (3)DO/DIs, (1)Frq Out, &amp; (2)AI.  NEMA4 xmtr, NEMA6 snsr w/ Cord Grip, RS-485/IP, 316 SS, XAREC, Viton, Temp &lt; 150°F 34" ML for pipes 12-72".</t>
  </si>
  <si>
    <t>FT-3500-210-1G22</t>
  </si>
  <si>
    <t>Electromag insertion flow/energy mtr w/ rmt disp, (2)AO, (3)DO/DIs, (1)Frq Out, &amp; (2)AI.  NEMA4 xmtr, NEMA6 snsr w/ Cord Grip, RS-485/IP, 316 SS, XAREC, FKM, Temp ≤ 250°F 34" ML for pipes 12-72".</t>
  </si>
  <si>
    <t>FT-3500-210-1G23</t>
  </si>
  <si>
    <t>Electromag insertion flow/energy mtr w/ rmt disp, (2)AO, (3)DO/DIs, (1)Frq Out, &amp; (2)AI.  NEMA4 xmtr, NEMA6 snsr w/ Cord Grip, RS-485/IP, 316 SS, XAREC, EPDM, NSF rated 34" ML for pipes 12-72".</t>
  </si>
  <si>
    <t>FT-3500-211-0A13</t>
  </si>
  <si>
    <t>Electromag insertion flow/energy mtr w/ rmt disp, (2)AO, (3)DO/DIs, (1)Frq Out, &amp; (2)AI.  NEMA4 xmtr, NEMA6 snsr w/ ½” NPT Cond Adptr, RS-485/IP, BT, 316 SS, XAREC, EPDM, NSF rated 18" ML for pipes 1.25-2.5".</t>
  </si>
  <si>
    <t>FT-3500-211-0C31</t>
  </si>
  <si>
    <t>Electromag insertion flow/energy mtr w/ rmt disp, (2)AO, (3)DO/DIs, (1)Frq Out, &amp; (2)AI.  NEMA4 xmtr, NEMA6 snsr w/ ½” NPT Cond Adptr, RS-485/IP, BT, 316 SS, XAREC, Viton, Temp &lt; 150°F 18" ML for pipes 3-10".</t>
  </si>
  <si>
    <t>FT-3500-211-0C32</t>
  </si>
  <si>
    <t>Electromag insertion flow/energy mtr w/ rmt disp, (2)AO, (3)DO/DIs, (1)Frq Out, &amp; (2)AI.  NEMA4 xmtr, NEMA6 snsr w/ ½” NPT Cond Adptr, RS-485/IP, BT, 316 SS, XAREC, FKM, Temp ≤ 250°F 18" ML for pipes 3-10".</t>
  </si>
  <si>
    <t>FT-3500-211-0C33</t>
  </si>
  <si>
    <t>Electromag insertion flow/energy mtr w/ rmt disp, (2)AO, (3)DO/DIs, (1)Frq Out, &amp; (2)AI.  NEMA4 xmtr, NEMA6 snsr w/ ½” NPT Cond Adptr, RS-485/IP, BT, 316 SS, XAREC, EPDM, NSF rated 18" ML for pipes 3-10".</t>
  </si>
  <si>
    <t>FT-3500-211-0D41</t>
  </si>
  <si>
    <t>Electromag insertion flow/energy mtr w/ rmt disp, (2)AO, (3)DO/DIs, (1)Frq Out, &amp; (2)AI.  NEMA4 xmtr, NEMA6 snsr w/ ½” NPT Cond Adptr, RS-485/IP, BT, 316 SS, XAREC, Viton, Temp &lt; 150°F 20" ML for pipes 3-16".</t>
  </si>
  <si>
    <t>FT-3500-211-0D42</t>
  </si>
  <si>
    <t>Electromag insertion flow/energy mtr w/ rmt disp, (2)AO, (3)DO/DIs, (1)Frq Out, &amp; (2)AI.  NEMA4 xmtr, NEMA6 snsr w/ ½” NPT Cond Adptr, RS-485/IP, BT, 316 SS, XAREC, FKM, Temp ≤ 250°F 20" ML for pipes 3-16".</t>
  </si>
  <si>
    <t>FT-3500-211-0D43</t>
  </si>
  <si>
    <t>Electromag insertion flow/energy mtr w/ rmt disp, (2)AO, (3)DO/DIs, (1)Frq Out, &amp; (2)AI.  NEMA4 xmtr, NEMA6 snsr w/ ½” NPT Cond Adptr, RS-485/IP, BT, 316 SS, XAREC, EPDM, NSF rated 20" ML for pipes 3-16".</t>
  </si>
  <si>
    <t>FT-3500-211-0E51</t>
  </si>
  <si>
    <t>Electromag insertion flow/energy mtr w/ rmt disp, (2)AO, (3)DO/DIs, (1)Frq Out, &amp; (2)AI.  NEMA4 xmtr, NEMA6 snsr w/ ½” NPT Cond Adptr, RS-485/IP, BT, 316 SS, XAREC, Viton, Temp &lt; 150°F 22" ML for pipes 3-22".</t>
  </si>
  <si>
    <t>FT-3500-211-0E52</t>
  </si>
  <si>
    <t>Electromag insertion flow/energy mtr w/ rmt disp, (2)AO, (3)DO/DIs, (1)Frq Out, &amp; (2)AI.  NEMA4 xmtr, NEMA6 snsr w/ ½” NPT Cond Adptr, RS-485/IP, BT, 316 SS, XAREC, FKM, Temp ≤ 250°F 22" ML for pipes 3-22".</t>
  </si>
  <si>
    <t>FT-3500-211-0E53</t>
  </si>
  <si>
    <t>Electromag insertion flow/energy mtr w/ rmt disp, (2)AO, (3)DO/DIs, (1)Frq Out, &amp; (2)AI.  NEMA4 xmtr, NEMA6 snsr w/ ½” NPT Cond Adptr, RS-485/IP, BT, 316 SS, XAREC, EPDM, NSF rated 22" ML for pipes 3-22".</t>
  </si>
  <si>
    <t>FT-3500-211-0F61</t>
  </si>
  <si>
    <t>Electromag insertion flow/energy mtr w/ rmt disp, (2)AO, (3)DO/DIs, (1)Frq Out, &amp; (2)AI.  NEMA4 xmtr, NEMA6 snsr w/ ½” NPT Cond Adptr, RS-485/IP, BT, 316 SS, XAREC, Viton, Temp &lt; 150°F 24" ML for pipes 3-72".</t>
  </si>
  <si>
    <t>FT-3500-211-0F62</t>
  </si>
  <si>
    <t>Electromag insertion flow/energy mtr w/ rmt disp, (2)AO, (3)DO/DIs, (1)Frq Out, &amp; (2)AI.  NEMA4 xmtr, NEMA6 snsr w/ ½” NPT Cond Adptr, RS-485/IP, BT, 316 SS, XAREC, FKM, Temp ≤ 250°F 24" ML for pipes 3-72".</t>
  </si>
  <si>
    <t>FT-3500-211-0F63</t>
  </si>
  <si>
    <t>Electromag insertion flow/energy mtr w/ rmt disp, (2)AO, (3)DO/DIs, (1)Frq Out, &amp; (2)AI.  NEMA4 xmtr, NEMA6 snsr w/ ½” NPT Cond Adptr, RS-485/IP, BT, 316 SS, XAREC, EPDM, NSF rated 24" ML for pipes 3-72".</t>
  </si>
  <si>
    <t>FT-3500-211-0F71</t>
  </si>
  <si>
    <t>Electromag insertion flow/energy mtr w/ rmt disp, (2)AO, (3)DO/DIs, (1)Frq Out, &amp; (2)AI.  NEMA4 xmtr, NEMA6 snsr w/ ½” NPT Cond Adptr, RS-485/IP, BT, 316 SS, XAREC, Viton, Temp &lt; 150°F 26" ML for pipes 3-72".</t>
  </si>
  <si>
    <t>FT-3500-211-0F72</t>
  </si>
  <si>
    <t>Electromag insertion flow/energy mtr w/ rmt disp, (2)AO, (3)DO/DIs, (1)Frq Out, &amp; (2)AI.  NEMA4 xmtr, NEMA6 snsr w/ ½” NPT Cond Adptr, RS-485/IP, BT, 316 SS, XAREC, FKM, Temp ≤ 250°F 26" ML for pipes 3-72".</t>
  </si>
  <si>
    <t>FT-3500-211-0F73</t>
  </si>
  <si>
    <t>Electromag insertion flow/energy mtr w/ rmt disp, (2)AO, (3)DO/DIs, (1)Frq Out, &amp; (2)AI.  NEMA4 xmtr, NEMA6 snsr w/ ½” NPT Cond Adptr, RS-485/IP, BT, 316 SS, XAREC, EPDM, NSF rated 26" ML for pipes 3-72".</t>
  </si>
  <si>
    <t>FT-3500-211-0F81</t>
  </si>
  <si>
    <t>Electromag insertion flow/energy mtr w/ rmt disp, (2)AO, (3)DO/DIs, (1)Frq Out, &amp; (2)AI.  NEMA4 xmtr, NEMA6 snsr w/ ½” NPT Cond Adptr, RS-485/IP, BT, 316 SS, XAREC, Viton, Temp &lt; 150°F 28" ML for pipes 3-72".</t>
  </si>
  <si>
    <t>FT-3500-211-0F82</t>
  </si>
  <si>
    <t>Electromag insertion flow/energy mtr w/ rmt disp, (2)AO, (3)DO/DIs, (1)Frq Out, &amp; (2)AI.  NEMA4 xmtr, NEMA6 snsr w/ ½” NPT Cond Adptr, RS-485/IP, BT, 316 SS, XAREC, FKM, Temp ≤ 250°F 28" ML for pipes 3-72".</t>
  </si>
  <si>
    <t>FT-3500-211-0F83</t>
  </si>
  <si>
    <t>Electromag insertion flow/energy mtr w/ rmt disp, (2)AO, (3)DO/DIs, (1)Frq Out, &amp; (2)AI.  NEMA4 xmtr, NEMA6 snsr w/ ½” NPT Cond Adptr, RS-485/IP, BT, 316 SS, XAREC, EPDM, NSF rated 28" ML for pipes 3-72".</t>
  </si>
  <si>
    <t>FT-3500-211-0G11</t>
  </si>
  <si>
    <t>Electromag insertion flow/energy mtr w/ rmt disp, (2)AO, (3)DO/DIs, (1)Frq Out, &amp; (2)AI.  NEMA4 xmtr, NEMA6 snsr w/ ½” NPT Cond Adptr, RS-485/IP, BT, 316 SS, XAREC, Viton, Temp &lt; 150°F 30" ML for pipes 12-72".</t>
  </si>
  <si>
    <t>FT-3500-211-0G12</t>
  </si>
  <si>
    <t>Electromag insertion flow/energy mtr w/ rmt disp, (2)AO, (3)DO/DIs, (1)Frq Out, &amp; (2)AI.  NEMA4 xmtr, NEMA6 snsr w/ ½” NPT Cond Adptr, RS-485/IP, BT, 316 SS, XAREC, FKM, Temp ≤ 250°F 30" ML for pipes 12-72".</t>
  </si>
  <si>
    <t>FT-3500-211-0G13</t>
  </si>
  <si>
    <t>Electromag insertion flow/energy mtr w/ rmt disp, (2)AO, (3)DO/DIs, (1)Frq Out, &amp; (2)AI.  NEMA4 xmtr, NEMA6 snsr w/ ½” NPT Cond Adptr, RS-485/IP, BT, 316 SS, XAREC, EPDM, NSF rated 30" ML for pipes 12-72".</t>
  </si>
  <si>
    <t>FT-3500-211-0G21</t>
  </si>
  <si>
    <t>Electromag insertion flow/energy mtr w/ rmt disp, (2)AO, (3)DO/DIs, (1)Frq Out, &amp; (2)AI.  NEMA4 xmtr, NEMA6 snsr w/ ½” NPT Cond Adptr, RS-485/IP, BT, 316 SS, XAREC, Viton, Temp &lt; 150°F 34" ML for pipes 12-72".</t>
  </si>
  <si>
    <t>FT-3500-211-0G22</t>
  </si>
  <si>
    <t>Electromag insertion flow/energy mtr w/ rmt disp, (2)AO, (3)DO/DIs, (1)Frq Out, &amp; (2)AI.  NEMA4 xmtr, NEMA6 snsr w/ ½” NPT Cond Adptr, RS-485/IP, BT, 316 SS, XAREC, FKM, Temp ≤ 250°F 34" ML for pipes 12-72".</t>
  </si>
  <si>
    <t>FT-3500-211-0G23</t>
  </si>
  <si>
    <t>Electromag insertion flow/energy mtr w/ rmt disp, (2)AO, (3)DO/DIs, (1)Frq Out, &amp; (2)AI.  NEMA4 xmtr, NEMA6 snsr w/ ½” NPT Cond Adptr, RS-485/IP, BT, 316 SS, XAREC, EPDM, NSF rated 34" ML for pipes 12-72".</t>
  </si>
  <si>
    <t>FT-3500-211-1A13</t>
  </si>
  <si>
    <t>Electromag insertion flow/energy mtr w/ rmt disp, (2)AO, (3)DO/DIs, (1)Frq Out, &amp; (2)AI.  NEMA4 xmtr, NEMA6 snsr w/ Cord Grip, RS-485/IP, BT, 316 SS, XAREC, EPDM, NSF rated 18" ML for pipes 1.25-2.5".</t>
  </si>
  <si>
    <t>FT-3500-211-1C31</t>
  </si>
  <si>
    <t>Electromag insertion flow/energy mtr w/ rmt disp, (2)AO, (3)DO/DIs, (1)Frq Out, &amp; (2)AI.  NEMA4 xmtr, NEMA6 snsr w/ Cord Grip, RS-485/IP, BT, 316 SS, XAREC, Viton, Temp &lt; 150°F 18" ML for pipes 3-10".</t>
  </si>
  <si>
    <t>FT-3500-211-1C32</t>
  </si>
  <si>
    <t>Electromag insertion flow/energy mtr w/ rmt disp, (2)AO, (3)DO/DIs, (1)Frq Out, &amp; (2)AI.  NEMA4 xmtr, NEMA6 snsr w/ Cord Grip, RS-485/IP, BT, 316 SS, XAREC, FKM, Temp ≤ 250°F 18" ML for pipes 3-10".</t>
  </si>
  <si>
    <t>FT-3500-211-1C33</t>
  </si>
  <si>
    <t>Electromag insertion flow/energy mtr w/ rmt disp, (2)AO, (3)DO/DIs, (1)Frq Out, &amp; (2)AI.  NEMA4 xmtr, NEMA6 snsr w/ Cord Grip, RS-485/IP, BT, 316 SS, XAREC, EPDM, NSF rated 18" ML for pipes 3-10".</t>
  </si>
  <si>
    <t>FT-3500-211-1D41</t>
  </si>
  <si>
    <t>Electromag insertion flow/energy mtr w/ rmt disp, (2)AO, (3)DO/DIs, (1)Frq Out, &amp; (2)AI.  NEMA4 xmtr, NEMA6 snsr w/ Cord Grip, RS-485/IP, BT, 316 SS, XAREC, Viton, Temp &lt; 150°F 20" ML for pipes 3-16".</t>
  </si>
  <si>
    <t>FT-3500-211-1D42</t>
  </si>
  <si>
    <t>Electromag insertion flow/energy mtr w/ rmt disp, (2)AO, (3)DO/DIs, (1)Frq Out, &amp; (2)AI.  NEMA4 xmtr, NEMA6 snsr w/ Cord Grip, RS-485/IP, BT, 316 SS, XAREC, FKM, Temp ≤ 250°F 20" ML for pipes 3-16".</t>
  </si>
  <si>
    <t>FT-3500-211-1D43</t>
  </si>
  <si>
    <t>Electromag insertion flow/energy mtr w/ rmt disp, (2)AO, (3)DO/DIs, (1)Frq Out, &amp; (2)AI.  NEMA4 xmtr, NEMA6 snsr w/ Cord Grip, RS-485/IP, BT, 316 SS, XAREC, EPDM, NSF rated 20" ML for pipes 3-16".</t>
  </si>
  <si>
    <t>FT-3500-211-1E51</t>
  </si>
  <si>
    <t>Electromag insertion flow/energy mtr w/ rmt disp, (2)AO, (3)DO/DIs, (1)Frq Out, &amp; (2)AI.  NEMA4 xmtr, NEMA6 snsr w/ Cord Grip, RS-485/IP, BT, 316 SS, XAREC, Viton, Temp &lt; 150°F 22" ML for pipes 3-22".</t>
  </si>
  <si>
    <t>FT-3500-211-1E52</t>
  </si>
  <si>
    <t>Electromag insertion flow/energy mtr w/ rmt disp, (2)AO, (3)DO/DIs, (1)Frq Out, &amp; (2)AI.  NEMA4 xmtr, NEMA6 snsr w/ Cord Grip, RS-485/IP, BT, 316 SS, XAREC, FKM, Temp ≤ 250°F 22" ML for pipes 3-22".</t>
  </si>
  <si>
    <t>FT-3500-211-1E53</t>
  </si>
  <si>
    <t>Electromag insertion flow/energy mtr w/ rmt disp, (2)AO, (3)DO/DIs, (1)Frq Out, &amp; (2)AI.  NEMA4 xmtr, NEMA6 snsr w/ Cord Grip, RS-485/IP, BT, 316 SS, XAREC, EPDM, NSF rated 22" ML for pipes 3-22".</t>
  </si>
  <si>
    <t>FT-3500-211-1F61</t>
  </si>
  <si>
    <t>Electromag insertion flow/energy mtr w/ rmt disp, (2)AO, (3)DO/DIs, (1)Frq Out, &amp; (2)AI.  NEMA4 xmtr, NEMA6 snsr w/ Cord Grip, RS-485/IP, BT, 316 SS, XAREC, Viton, Temp &lt; 150°F 24" ML for pipes 3-72".</t>
  </si>
  <si>
    <t>FT-3500-211-1F62</t>
  </si>
  <si>
    <t>Electromag insertion flow/energy mtr w/ rmt disp, (2)AO, (3)DO/DIs, (1)Frq Out, &amp; (2)AI.  NEMA4 xmtr, NEMA6 snsr w/ Cord Grip, RS-485/IP, BT, 316 SS, XAREC, FKM, Temp ≤ 250°F 24" ML for pipes 3-72".</t>
  </si>
  <si>
    <t>FT-3500-211-1F63</t>
  </si>
  <si>
    <t>Electromag insertion flow/energy mtr w/ rmt disp, (2)AO, (3)DO/DIs, (1)Frq Out, &amp; (2)AI.  NEMA4 xmtr, NEMA6 snsr w/ Cord Grip, RS-485/IP, BT, 316 SS, XAREC, EPDM, NSF rated 24" ML for pipes 3-72".</t>
  </si>
  <si>
    <t>FT-3500-211-1F71</t>
  </si>
  <si>
    <t>Electromag insertion flow/energy mtr w/ rmt disp, (2)AO, (3)DO/DIs, (1)Frq Out, &amp; (2)AI.  NEMA4 xmtr, NEMA6 snsr w/ Cord Grip, RS-485/IP, BT, 316 SS, XAREC, Viton, Temp &lt; 150°F 26" ML for pipes 3-72".</t>
  </si>
  <si>
    <t>FT-3500-211-1F72</t>
  </si>
  <si>
    <t>Electromag insertion flow/energy mtr w/ rmt disp, (2)AO, (3)DO/DIs, (1)Frq Out, &amp; (2)AI.  NEMA4 xmtr, NEMA6 snsr w/ Cord Grip, RS-485/IP, BT, 316 SS, XAREC, FKM, Temp ≤ 250°F 26" ML for pipes 3-72".</t>
  </si>
  <si>
    <t>FT-3500-211-1F73</t>
  </si>
  <si>
    <t>Electromag insertion flow/energy mtr w/ rmt disp, (2)AO, (3)DO/DIs, (1)Frq Out, &amp; (2)AI.  NEMA4 xmtr, NEMA6 snsr w/ Cord Grip, RS-485/IP, BT, 316 SS, XAREC, EPDM, NSF rated 26" ML for pipes 3-72".</t>
  </si>
  <si>
    <t>FT-3500-211-1F81</t>
  </si>
  <si>
    <t>Electromag insertion flow/energy mtr w/ rmt disp, (2)AO, (3)DO/DIs, (1)Frq Out, &amp; (2)AI.  NEMA4 xmtr, NEMA6 snsr w/ Cord Grip, RS-485/IP, BT, 316 SS, XAREC, Viton, Temp &lt; 150°F 28" ML for pipes 3-72".</t>
  </si>
  <si>
    <t>FT-3500-211-1F82</t>
  </si>
  <si>
    <t>Electromag insertion flow/energy mtr w/ rmt disp, (2)AO, (3)DO/DIs, (1)Frq Out, &amp; (2)AI.  NEMA4 xmtr, NEMA6 snsr w/ Cord Grip, RS-485/IP, BT, 316 SS, XAREC, FKM, Temp ≤ 250°F 28" ML for pipes 3-72".</t>
  </si>
  <si>
    <t>FT-3500-211-1F83</t>
  </si>
  <si>
    <t>Electromag insertion flow/energy mtr w/ rmt disp, (2)AO, (3)DO/DIs, (1)Frq Out, &amp; (2)AI.  NEMA4 xmtr, NEMA6 snsr w/ Cord Grip, RS-485/IP, BT, 316 SS, XAREC, EPDM, NSF rated 28" ML for pipes 3-72".</t>
  </si>
  <si>
    <t>FT-3500-211-1G11</t>
  </si>
  <si>
    <t>Electromag insertion flow/energy mtr w/ rmt disp, (2)AO, (3)DO/DIs, (1)Frq Out, &amp; (2)AI.  NEMA4 xmtr, NEMA6 snsr w/ Cord Grip, RS-485/IP, BT, 316 SS, XAREC, Viton, Temp &lt; 150°F 30" ML for pipes 12-72".</t>
  </si>
  <si>
    <t>FT-3500-211-1G12</t>
  </si>
  <si>
    <t>Electromag insertion flow/energy mtr w/ rmt disp, (2)AO, (3)DO/DIs, (1)Frq Out, &amp; (2)AI.  NEMA4 xmtr, NEMA6 snsr w/ Cord Grip, RS-485/IP, BT, 316 SS, XAREC, FKM, Temp ≤ 250°F 30" ML for pipes 12-72".</t>
  </si>
  <si>
    <t>FT-3500-211-1G13</t>
  </si>
  <si>
    <t>Electromag insertion flow/energy mtr w/ rmt disp, (2)AO, (3)DO/DIs, (1)Frq Out, &amp; (2)AI.  NEMA4 xmtr, NEMA6 snsr w/ Cord Grip, RS-485/IP, BT, 316 SS, XAREC, EPDM, NSF rated 30" ML for pipes 12-72".</t>
  </si>
  <si>
    <t>FT-3500-211-1G21</t>
  </si>
  <si>
    <t>Electromag insertion flow/energy mtr w/ rmt disp, (2)AO, (3)DO/DIs, (1)Frq Out, &amp; (2)AI.  NEMA4 xmtr, NEMA6 snsr w/ Cord Grip, RS-485/IP, BT, 316 SS, XAREC, Viton, Temp &lt; 150°F 34" ML for pipes 12-72".</t>
  </si>
  <si>
    <t>FT-3500-211-1G22</t>
  </si>
  <si>
    <t>Electromag insertion flow/energy mtr w/ rmt disp, (2)AO, (3)DO/DIs, (1)Frq Out, &amp; (2)AI.  NEMA4 xmtr, NEMA6 snsr w/ Cord Grip, RS-485/IP, BT, 316 SS, XAREC, FKM, Temp ≤ 250°F 34" ML for pipes 12-72".</t>
  </si>
  <si>
    <t>FT-3500-211-1G23</t>
  </si>
  <si>
    <t>Electromag insertion flow/energy mtr w/ rmt disp, (2)AO, (3)DO/DIs, (1)Frq Out, &amp; (2)AI.  NEMA4 xmtr, NEMA6 snsr w/ Cord Grip, RS-485/IP, BT, 316 SS, XAREC, EPDM, NSF rated 34" ML for pipes 12-72".</t>
  </si>
  <si>
    <t>FT-3400-100-1A13</t>
  </si>
  <si>
    <t>Electromagnetic Insertion Flowmeter w/ Freq, Pulse, Iso Analog, 24V AC/DC, NEMA 4 Encl with 10' PVC cbl, for pipes 1.25-2.5" (18" Stem), Temp &lt; 180°F, 316 SS, XAREC, EPDM, NSF rated.</t>
  </si>
  <si>
    <t>FT-3400-100-1C31</t>
  </si>
  <si>
    <t>Electromagnetic Insertion Flowmeter w/ Freq, Pulse, Iso Analog, 24V AC/DC, NEMA 4 Encl with 10' PVC cbl, for pipes 3-10" (18" Stem), Temp &lt; 150°F, 316 SS, XAREC, Viton.</t>
  </si>
  <si>
    <t>FT-3400-100-1C32</t>
  </si>
  <si>
    <t>Electromagnetic Insertion Flowmeter w/ Freq, Pulse, Iso Analog, 24V AC/DC, NEMA 4 Encl with 10' PVC cbl, for pipes 3-10" (18" Stem), Temp &lt; 250°F, 316 SS, XAREC, FKM, Viton.</t>
  </si>
  <si>
    <t>FT-3400-100-1C33</t>
  </si>
  <si>
    <t>Electromagnetic Insertion Flowmeter w/ Freq, Pulse, Iso Analog, 24V AC/DC, NEMA 4 Encl with 10' PVC cbl, for pipes 3-10" (18" Stem), Temp &lt; 180°F, 316 SS, XAREC, EPDM, NSF rated.</t>
  </si>
  <si>
    <t>FT-3400-100-1D41</t>
  </si>
  <si>
    <t>Electromagnetic Insertion Flowmeter w/ Freq, Pulse, Iso Analog, 24V AC/DC, NEMA 4 Encl with 10' PVC cbl, for pipes 3-16" (20" Stem), Temp &lt; 150°F, 316 SS, XAREC, Viton.</t>
  </si>
  <si>
    <t>FT-3400-100-1D42</t>
  </si>
  <si>
    <t>Electromagnetic Insertion Flowmeter w/ Freq, Pulse, Iso Analog, 24V AC/DC, NEMA 4 Encl with 10' PVC cbl, for pipes 3-16" (20" Stem), Temp &lt; 250°F, 316 SS, XAREC, FKM, Viton.</t>
  </si>
  <si>
    <t>FT-3400-100-1D43</t>
  </si>
  <si>
    <t>Electromagnetic Insertion Flowmeter w/ Freq, Pulse, Iso Analog, 24V AC/DC, NEMA 4 Encl with 10' PVC cbl, for pipes 3-16" (20" Stem), Temp &lt; 180°F, 316 SS, XAREC, EPDM, NSF rated.</t>
  </si>
  <si>
    <t>FT-3400-100-1E51</t>
  </si>
  <si>
    <t>Electromagnetic Insertion Flowmeter w/ Freq, Pulse, Iso Analog, 24V AC/DC, NEMA 4 Encl with 10' PVC cbl, for pipes 3-22" (22" Stem), Temp &lt; 150°F, 316 SS, XAREC, Viton.</t>
  </si>
  <si>
    <t>FT-3400-100-1E52</t>
  </si>
  <si>
    <t>Electromagnetic Insertion Flowmeter w/ Freq, Pulse, Iso Analog, 24V AC/DC, NEMA 4 Encl with 10' PVC cbl, for pipes 3-22" (22" Stem), Temp &lt; 250°F, 316 SS, XAREC, FKM, Viton.</t>
  </si>
  <si>
    <t>FT-3400-100-1E53</t>
  </si>
  <si>
    <t>Electromagnetic Insertion Flowmeter w/ Freq, Pulse, Iso Analog, 24V AC/DC, NEMA 4 Encl with 10' PVC cbl, for pipes 3-22" (22" Stem), Temp &lt; 180°F, 316 SS, XAREC, EPDM, NSF rated.</t>
  </si>
  <si>
    <t>FT-3400-100-1F61</t>
  </si>
  <si>
    <t>Electromagnetic Insertion Flowmeter w/ Freq, Pulse, Iso Analog, 24V AC/DC, NEMA 4 Encl with 10' PVC cbl, for pipes 3-72" (24" Stem), Temp &lt; 150°F, 316 SS, XAREC, Viton.</t>
  </si>
  <si>
    <t>FT-3400-100-1F62</t>
  </si>
  <si>
    <t>Electromagnetic Insertion Flowmeter w/ Freq, Pulse, Iso Analog, 24V AC/DC, NEMA 4 Encl with 10' PVC cbl, for pipes 3-72" (24" Stem), Temp &lt; 250°F, 316 SS, XAREC, FKM, Viton.</t>
  </si>
  <si>
    <t>FT-3400-100-1F63</t>
  </si>
  <si>
    <t>Electromagnetic Insertion Flowmeter w/ Freq, Pulse, Iso Analog, 24V AC/DC, NEMA 4 Encl with 10' PVC cbl, for pipes 3-72" (24" Stem), Temp &lt; 180°F, 316 SS, XAREC, EPDM, NSF rated.</t>
  </si>
  <si>
    <t>FT-3400-100-1F71</t>
  </si>
  <si>
    <t>Electromagnetic Insertion Flowmeter w/ Freq, Pulse, Iso Analog, 24V AC/DC, NEMA 4 Encl with 10' PVC cbl, for pipes 3-72" (26" Stem), Temp &lt; 150°F, 316 SS, XAREC, Viton.</t>
  </si>
  <si>
    <t>FT-3400-100-1F72</t>
  </si>
  <si>
    <t>Electromagnetic Insertion Flowmeter w/ Freq, Pulse, Iso Analog, 24V AC/DC, NEMA 4 Encl with 10' PVC cbl, for pipes 3-72" (26" Stem), Temp &lt; 250°F, 316 SS, XAREC, FKM, Viton.</t>
  </si>
  <si>
    <t>FT-3400-100-1F73</t>
  </si>
  <si>
    <t>Electromagnetic Insertion Flowmeter w/ Freq, Pulse, Iso Analog, 24V AC/DC, NEMA 4 Encl with 10' PVC cbl, for pipes 3-72" (26" Stem), Temp &lt; 180°F, 316 SS, XAREC, EPDM, NSF rated.</t>
  </si>
  <si>
    <t>FT-3400-100-1F81</t>
  </si>
  <si>
    <t>Electromagnetic Insertion Flowmeter w/ Freq, Pulse, Iso Analog, 24V AC/DC, NEMA 4 Encl with 10' PVC cbl, for pipes 3-72" (28" Stem), Temp &lt; 150°F, 316 SS, XAREC, Viton.</t>
  </si>
  <si>
    <t>FT-3400-100-1F82</t>
  </si>
  <si>
    <t>Electromagnetic Insertion Flowmeter w/ Freq, Pulse, Iso Analog, 24V AC/DC, NEMA 4 Encl with 10' PVC cbl, for pipes 3-72" (28" Stem), Temp &lt; 250°F, 316 SS, XAREC, FKM, Viton.</t>
  </si>
  <si>
    <t>FT-3400-100-1F83</t>
  </si>
  <si>
    <t>Electromagnetic Insertion Flowmeter w/ Freq, Pulse, Iso Analog, 24V AC/DC, NEMA 4 Encl with 10' PVC cbl, for pipes 3-72" (28" Stem), Temp &lt; 180°F, 316 SS, XAREC, EPDM, NSF rated.</t>
  </si>
  <si>
    <t>FT-3400-100-1G11</t>
  </si>
  <si>
    <t>Electromagnetic Insertion Flowmeter w/ Freq, Pulse, Iso Analog, 24V AC/DC, NEMA 4 Encl with 10' PVC cbl, for pipes 12-72" (30" Stem), Temp &lt; 150°F, 316 SS, XAREC, Viton.</t>
  </si>
  <si>
    <t>FT-3400-100-1G12</t>
  </si>
  <si>
    <t>Electromagnetic Insertion Flowmeter w/ Freq, Pulse, Iso Analog, 24V AC/DC, NEMA 4 Encl with 10' PVC cbl, for pipes 12-72" (30" Stem), Temp &lt; 250°F, 316 SS, XAREC, FKM, Viton.</t>
  </si>
  <si>
    <t>FT-3400-100-1G13</t>
  </si>
  <si>
    <t>Electromagnetic Insertion Flowmeter w/ Freq, Pulse, Iso Analog, 24V AC/DC, NEMA 4 Encl with 10' PVC cbl, for pipes 12-72" (30" Stem), Temp &lt; 180°F, 316 SS, XAREC, EPDM, NSF rated.</t>
  </si>
  <si>
    <t>FT-3400-100-1G21</t>
  </si>
  <si>
    <t>Electromagnetic Insertion Flowmeter w/ Freq, Pulse, Iso Analog, 24V AC/DC, NEMA 4 Encl with 10' PVC cbl, for pipes 12-72" (34" Stem), Temp &lt; 150°F, 316 SS, XAREC, Viton.</t>
  </si>
  <si>
    <t>FT-3400-100-1G22</t>
  </si>
  <si>
    <t>Electromagnetic Insertion Flowmeter w/ Freq, Pulse, Iso Analog, 24V AC/DC, NEMA 4 Encl with 10' PVC cbl, for pipes 12-72" (34" Stem), Temp &lt; 250°F, 316 SS, XAREC, FKM, Viton.</t>
  </si>
  <si>
    <t>FT-3400-100-1G23</t>
  </si>
  <si>
    <t>Electromagnetic Insertion Flowmeter w/ Freq, Pulse, Iso Analog, 24V AC/DC, NEMA 4 Encl with 10' PVC cbl, for pipes 12-72" (34" Stem), Temp &lt; 180°F, 316 SS, XAREC, EPDM, NSF rated.</t>
  </si>
  <si>
    <t>FT-3400-100-2A13</t>
  </si>
  <si>
    <t>Electromagnetic Insertion Flowmeter w/ Freq, Pulse, Iso Analog, 24V AC/DC, NEMA 4 Encl with 25' PVC cbl, for pipes 1.25-2.5" (18" Stem), Temp &lt; 180°F, 316 SS, XAREC, EPDM, NSF rated.</t>
  </si>
  <si>
    <t>FT-3400-100-2C31</t>
  </si>
  <si>
    <t>Electromagnetic Insertion Flowmeter w/ Freq, Pulse, Iso Analog, 24V AC/DC, NEMA 4 Encl with 25' PVC cbl, for pipes 3-10" (18" Stem), Temp &lt; 150°F, 316 SS, XAREC, Viton.</t>
  </si>
  <si>
    <t>FT-3400-100-2C32</t>
  </si>
  <si>
    <t>Electromagnetic Insertion Flowmeter w/ Freq, Pulse, Iso Analog, 24V AC/DC, NEMA 4 Encl with 25' PVC cbl, for pipes 3-10" (18" Stem), Temp &lt; 250°F, 316 SS, XAREC, FKM, Viton.</t>
  </si>
  <si>
    <t>FT-3400-100-2C33</t>
  </si>
  <si>
    <t>Electromagnetic Insertion Flowmeter w/ Freq, Pulse, Iso Analog, 24V AC/DC, NEMA 4 Encl with 25' PVC cbl, for pipes 3-10" (18" Stem), Temp &lt; 180°F, 316 SS, XAREC, EPDM, NSF rated.</t>
  </si>
  <si>
    <t>FT-3400-100-2D41</t>
  </si>
  <si>
    <t>Electromagnetic Insertion Flowmeter w/ Freq, Pulse, Iso Analog, 24V AC/DC, NEMA 4 Encl with 25' PVC cbl, for pipes 3-16" (20" Stem), Temp &lt; 150°F, 316 SS, XAREC, Viton.</t>
  </si>
  <si>
    <t>FT-3400-100-2D42</t>
  </si>
  <si>
    <t>Electromagnetic Insertion Flowmeter w/ Freq, Pulse, Iso Analog, 24V AC/DC, NEMA 4 Encl with 25' PVC cbl, for pipes 3-16" (20" Stem), Temp &lt; 250°F, 316 SS, XAREC, FKM, Viton.</t>
  </si>
  <si>
    <t>FT-3400-100-2D43</t>
  </si>
  <si>
    <t>Electromagnetic Insertion Flowmeter w/ Freq, Pulse, Iso Analog, 24V AC/DC, NEMA 4 Encl with 25' PVC cbl, for pipes 3-16" (20" Stem), Temp &lt; 180°F, 316 SS, XAREC, EPDM, NSF rated.</t>
  </si>
  <si>
    <t>FT-3400-100-2E51</t>
  </si>
  <si>
    <t>Electromagnetic Insertion Flowmeter w/ Freq, Pulse, Iso Analog, 24V AC/DC, NEMA 4 Encl with 25' PVC cbl, for pipes 3-22" (22" Stem), Temp &lt; 150°F, 316 SS, XAREC, Viton.</t>
  </si>
  <si>
    <t>FT-3400-100-2E52</t>
  </si>
  <si>
    <t>Electromagnetic Insertion Flowmeter w/ Freq, Pulse, Iso Analog, 24V AC/DC, NEMA 4 Encl with 25' PVC cbl, for pipes 3-22" (22" Stem), Temp &lt; 250°F, 316 SS, XAREC, FKM, Viton.</t>
  </si>
  <si>
    <t>FT-3400-100-2E53</t>
  </si>
  <si>
    <t>Electromagnetic Insertion Flowmeter w/ Freq, Pulse, Iso Analog, 24V AC/DC, NEMA 4 Encl with 25' PVC cbl, for pipes 3-22" (22" Stem), Temp &lt; 180°F, 316 SS, XAREC, EPDM, NSF rated.</t>
  </si>
  <si>
    <t>FT-3400-100-2F61</t>
  </si>
  <si>
    <t>Electromagnetic Insertion Flowmeter w/ Freq, Pulse, Iso Analog, 24V AC/DC, NEMA 4 Encl with 25' PVC cbl, for pipes 3-72" (24" Stem), Temp &lt; 150°F, 316 SS, XAREC, Viton.</t>
  </si>
  <si>
    <t>FT-3400-100-2F62</t>
  </si>
  <si>
    <t>Electromagnetic Insertion Flowmeter w/ Freq, Pulse, Iso Analog, 24V AC/DC, NEMA 4 Encl with 25' PVC cbl, for pipes 3-72" (24" Stem), Temp &lt; 250°F, 316 SS, XAREC, FKM, Viton.</t>
  </si>
  <si>
    <t>FT-3400-100-2F63</t>
  </si>
  <si>
    <t>Electromagnetic Insertion Flowmeter w/ Freq, Pulse, Iso Analog, 24V AC/DC, NEMA 4 Encl with 25' PVC cbl, for pipes 3-72" (24" Stem), Temp &lt; 180°F, 316 SS, XAREC, EPDM, NSF rated.</t>
  </si>
  <si>
    <t>FT-3400-100-2F71</t>
  </si>
  <si>
    <t>Electromagnetic Insertion Flowmeter w/ Freq, Pulse, Iso Analog, 24V AC/DC, NEMA 4 Encl with 25' PVC cbl, for pipes 3-72" (26" Stem), Temp &lt; 150°F, 316 SS, XAREC, Viton.</t>
  </si>
  <si>
    <t>FT-3400-100-2F72</t>
  </si>
  <si>
    <t>Electromagnetic Insertion Flowmeter w/ Freq, Pulse, Iso Analog, 24V AC/DC, NEMA 4 Encl with 25' PVC cbl, for pipes 3-72" (26" Stem), Temp &lt; 250°F, 316 SS, XAREC, FKM, Viton.</t>
  </si>
  <si>
    <t>FT-3400-100-2F73</t>
  </si>
  <si>
    <t>Electromagnetic Insertion Flowmeter w/ Freq, Pulse, Iso Analog, 24V AC/DC, NEMA 4 Encl with 25' PVC cbl, for pipes 3-72" (26" Stem), Temp &lt; 180°F, 316 SS, XAREC, EPDM, NSF rated.</t>
  </si>
  <si>
    <t>FT-3400-100-2F81</t>
  </si>
  <si>
    <t>Electromagnetic Insertion Flowmeter w/ Freq, Pulse, Iso Analog, 24V AC/DC, NEMA 4 Encl with 25' PVC cbl, for pipes 3-72" (28" Stem), Temp &lt; 150°F, 316 SS, XAREC, Viton.</t>
  </si>
  <si>
    <t>FT-3400-100-2F82</t>
  </si>
  <si>
    <t>Electromagnetic Insertion Flowmeter w/ Freq, Pulse, Iso Analog, 24V AC/DC, NEMA 4 Encl with 25' PVC cbl, for pipes 3-72" (28" Stem), Temp &lt; 250°F, 316 SS, XAREC, FKM, Viton.</t>
  </si>
  <si>
    <t>FT-3400-100-2F83</t>
  </si>
  <si>
    <t>Electromagnetic Insertion Flowmeter w/ Freq, Pulse, Iso Analog, 24V AC/DC, NEMA 4 Encl with 25' PVC cbl, for pipes 3-72" (28" Stem), Temp &lt; 180°F, 316 SS, XAREC, EPDM, NSF rated.</t>
  </si>
  <si>
    <t>FT-3400-100-2G11</t>
  </si>
  <si>
    <t>Electromagnetic Insertion Flowmeter w/ Freq, Pulse, Iso Analog, 24V AC/DC, NEMA 4 Encl with 25' PVC cbl, for pipes 12-72" (30" Stem), Temp &lt; 150°F, 316 SS, XAREC, Viton.</t>
  </si>
  <si>
    <t>FT-3400-100-2G12</t>
  </si>
  <si>
    <t>Electromagnetic Insertion Flowmeter w/ Freq, Pulse, Iso Analog, 24V AC/DC, NEMA 4 Encl with 25' PVC cbl, for pipes 12-72" (30" Stem), Temp &lt; 250°F, 316 SS, XAREC, FKM, Viton.</t>
  </si>
  <si>
    <t>FT-3400-100-2G13</t>
  </si>
  <si>
    <t>Electromagnetic Insertion Flowmeter w/ Freq, Pulse, Iso Analog, 24V AC/DC, NEMA 4 Encl with 25' PVC cbl, for pipes 12-72" (30" Stem), Temp &lt; 180°F, 316 SS, XAREC, EPDM, NSF rated.</t>
  </si>
  <si>
    <t>FT-3400-100-2G21</t>
  </si>
  <si>
    <t>Electromagnetic Insertion Flowmeter w/ Freq, Pulse, Iso Analog, 24V AC/DC, NEMA 4 Encl with 25' PVC cbl, for pipes 12-72" (34" Stem), Temp &lt; 150°F, 316 SS, XAREC, Viton.</t>
  </si>
  <si>
    <t>FT-3400-100-2G22</t>
  </si>
  <si>
    <t>Electromagnetic Insertion Flowmeter w/ Freq, Pulse, Iso Analog, 24V AC/DC, NEMA 4 Encl with 25' PVC cbl, for pipes 12-72" (34" Stem), Temp &lt; 250°F, 316 SS, XAREC, FKM, Viton.</t>
  </si>
  <si>
    <t>FT-3400-100-2G23</t>
  </si>
  <si>
    <t>Electromagnetic Insertion Flowmeter w/ Freq, Pulse, Iso Analog, 24V AC/DC, NEMA 4 Encl with 25' PVC cbl, for pipes 12-72" (34" Stem), Temp &lt; 180°F, 316 SS, XAREC, EPDM, NSF rated.</t>
  </si>
  <si>
    <t>FT-3400-100-3A13</t>
  </si>
  <si>
    <t>Electromagnetic Insertion Flowmeter w/ Freq, Pulse, Iso Analog, 24V AC/DC, NEMA 6 Encl with 10' Submersible cbl, for pipes 1.25-2.5" (18" Stem), Temp &lt; 180°F, 316 SS, XAREC, EPDM, NSF rated.</t>
  </si>
  <si>
    <t>FT-3400-100-3C31</t>
  </si>
  <si>
    <t>Electromagnetic Insertion Flowmeter w/ Freq, Pulse, Iso Analog, 24V AC/DC, NEMA 6 Encl with 10' Submersible cbl, for pipes 3-10" (18" Stem), Temp &lt; 150°F, 316 SS, XAREC, Viton.</t>
  </si>
  <si>
    <t>FT-3400-100-3C32</t>
  </si>
  <si>
    <t>Electromagnetic Insertion Flowmeter w/ Freq, Pulse, Iso Analog, 24V AC/DC, NEMA 6 Encl with 10' Submersible cbl, for pipes 3-10" (18" Stem), Temp &lt; 250°F, 316 SS, XAREC, FKM, Viton.</t>
  </si>
  <si>
    <t>FT-3400-100-3C33</t>
  </si>
  <si>
    <t>Electromagnetic Insertion Flowmeter w/ Freq, Pulse, Iso Analog, 24V AC/DC, NEMA 6 Encl with 10' Submersible cbl, for pipes 3-10" (18" Stem), Temp &lt; 180°F, 316 SS, XAREC, EPDM, NSF rated.</t>
  </si>
  <si>
    <t>FT-3400-100-3D41</t>
  </si>
  <si>
    <t>Electromagnetic Insertion Flowmeter w/ Freq, Pulse, Iso Analog, 24V AC/DC, NEMA 6 Encl with 10' Submersible cbl, for pipes 3-16" (20" Stem), Temp &lt; 150°F, 316 SS, XAREC, Viton.</t>
  </si>
  <si>
    <t>FT-3400-100-3D42</t>
  </si>
  <si>
    <t>Electromagnetic Insertion Flowmeter w/ Freq, Pulse, Iso Analog, 24V AC/DC, NEMA 6 Encl with 10' Submersible cbl, for pipes 3-16" (20" Stem), Temp &lt; 250°F, 316 SS, XAREC, FKM, Viton.</t>
  </si>
  <si>
    <t>FT-3400-100-3D43</t>
  </si>
  <si>
    <t>Electromagnetic Insertion Flowmeter w/ Freq, Pulse, Iso Analog, 24V AC/DC, NEMA 6 Encl with 10' Submersible cbl, for pipes 3-16" (20" Stem), Temp &lt; 180°F, 316 SS, XAREC, EPDM, NSF rated.</t>
  </si>
  <si>
    <t>FT-3400-100-3E51</t>
  </si>
  <si>
    <t>Electromagnetic Insertion Flowmeter w/ Freq, Pulse, Iso Analog, 24V AC/DC, NEMA 6 Encl with 10' Submersible cbl, for pipes 3-22" (22" Stem), Temp &lt; 150°F, 316 SS, XAREC, Viton.</t>
  </si>
  <si>
    <t>FT-3400-100-3E52</t>
  </si>
  <si>
    <t>Electromagnetic Insertion Flowmeter w/ Freq, Pulse, Iso Analog, 24V AC/DC, NEMA 6 Encl with 10' Submersible cbl, for pipes 3-22" (22" Stem), Temp &lt; 250°F, 316 SS, XAREC, FKM, Viton.</t>
  </si>
  <si>
    <t>FT-3400-100-3E53</t>
  </si>
  <si>
    <t>Electromagnetic Insertion Flowmeter w/ Freq, Pulse, Iso Analog, 24V AC/DC, NEMA 6 Encl with 10' Submersible cbl, for pipes 3-22" (22" Stem), Temp &lt; 180°F, 316 SS, XAREC, EPDM, NSF rated.</t>
  </si>
  <si>
    <t>FT-3400-100-3F61</t>
  </si>
  <si>
    <t>Electromagnetic Insertion Flowmeter w/ Freq, Pulse, Iso Analog, 24V AC/DC, NEMA 6 Encl with 10' Submersible cbl, for pipes 3-72" (24" Stem), Temp &lt; 150°F, 316 SS, XAREC, Viton.</t>
  </si>
  <si>
    <t>FT-3400-100-3F62</t>
  </si>
  <si>
    <t>Electromagnetic Insertion Flowmeter w/ Freq, Pulse, Iso Analog, 24V AC/DC, NEMA 6 Encl with 10' Submersible cbl, for pipes 3-72" (24" Stem), Temp &lt; 250°F, 316 SS, XAREC, FKM, Viton.</t>
  </si>
  <si>
    <t>FT-3400-100-3F63</t>
  </si>
  <si>
    <t>Electromagnetic Insertion Flowmeter w/ Freq, Pulse, Iso Analog, 24V AC/DC, NEMA 6 Encl with 10' Submersible cbl, for pipes 3-72" (24" Stem), Temp &lt; 180°F, 316 SS, XAREC, EPDM, NSF rated.</t>
  </si>
  <si>
    <t>FT-3400-100-3F71</t>
  </si>
  <si>
    <t>Electromagnetic Insertion Flowmeter w/ Freq, Pulse, Iso Analog, 24V AC/DC, NEMA 6 Encl with 10' Submersible cbl, for pipes 3-72" (26" Stem), Temp &lt; 150°F, 316 SS, XAREC, Viton.</t>
  </si>
  <si>
    <t>FT-3400-100-3F72</t>
  </si>
  <si>
    <t>Electromagnetic Insertion Flowmeter w/ Freq, Pulse, Iso Analog, 24V AC/DC, NEMA 6 Encl with 10' Submersible cbl, for pipes 3-72" (26" Stem), Temp &lt; 250°F, 316 SS, XAREC, FKM, Viton.</t>
  </si>
  <si>
    <t>FT-3400-100-3F73</t>
  </si>
  <si>
    <t>Electromagnetic Insertion Flowmeter w/ Freq, Pulse, Iso Analog, 24V AC/DC, NEMA 6 Encl with 10' Submersible cbl, for pipes 3-72" (26" Stem), Temp &lt; 180°F, 316 SS, XAREC, EPDM, NSF rated.</t>
  </si>
  <si>
    <t>FT-3400-100-3F81</t>
  </si>
  <si>
    <t>Electromagnetic Insertion Flowmeter w/ Freq, Pulse, Iso Analog, 24V AC/DC, NEMA 6 Encl with 10' Submersible cbl, for pipes 3-72" (28" Stem), Temp &lt; 150°F, 316 SS, XAREC, Viton.</t>
  </si>
  <si>
    <t>FT-3400-100-3F82</t>
  </si>
  <si>
    <t>Electromagnetic Insertion Flowmeter w/ Freq, Pulse, Iso Analog, 24V AC/DC, NEMA 6 Encl with 10' Submersible cbl, for pipes 3-72" (28" Stem), Temp &lt; 250°F, 316 SS, XAREC, FKM, Viton.</t>
  </si>
  <si>
    <t>FT-3400-100-3F83</t>
  </si>
  <si>
    <t>Electromagnetic Insertion Flowmeter w/ Freq, Pulse, Iso Analog, 24V AC/DC, NEMA 6 Encl with 10' Submersible cbl, for pipes 3-72" (28" Stem), Temp &lt; 180°F, 316 SS, XAREC, EPDM, NSF rated.</t>
  </si>
  <si>
    <t>FT-3400-100-3G11</t>
  </si>
  <si>
    <t>Electromagnetic Insertion Flowmeter w/ Freq, Pulse, Iso Analog, 24V AC/DC, NEMA 6 Encl with 10' Submersible cbl, for pipes 12-72" (30" Stem), Temp &lt; 150°F, 316 SS, XAREC, Viton.</t>
  </si>
  <si>
    <t>FT-3400-100-3G12</t>
  </si>
  <si>
    <t>Electromagnetic Insertion Flowmeter w/ Freq, Pulse, Iso Analog, 24V AC/DC, NEMA 6 Encl with 10' Submersible cbl, for pipes 12-72" (30" Stem), Temp &lt; 250°F, 316 SS, XAREC, FKM, Viton.</t>
  </si>
  <si>
    <t>FT-3400-100-3G13</t>
  </si>
  <si>
    <t>Electromagnetic Insertion Flowmeter w/ Freq, Pulse, Iso Analog, 24V AC/DC, NEMA 6 Encl with 10' Submersible cbl, for pipes 12-72" (30" Stem), Temp &lt; 180°F, 316 SS, XAREC, EPDM, NSF rated.</t>
  </si>
  <si>
    <t>FT-3400-100-3G21</t>
  </si>
  <si>
    <t>Electromagnetic Insertion Flowmeter w/ Freq, Pulse, Iso Analog, 24V AC/DC, NEMA 6 Encl with 10' Submersible cbl, for pipes 12-72" (34" Stem), Temp &lt; 150°F, 316 SS, XAREC, Viton.</t>
  </si>
  <si>
    <t>FT-3400-100-3G22</t>
  </si>
  <si>
    <t>Electromagnetic Insertion Flowmeter w/ Freq, Pulse, Iso Analog, 24V AC/DC, NEMA 6 Encl with 10' Submersible cbl, for pipes 12-72" (34" Stem), Temp &lt; 250°F, 316 SS, XAREC, FKM, Viton.</t>
  </si>
  <si>
    <t>FT-3400-100-3G23</t>
  </si>
  <si>
    <t>Electromagnetic Insertion Flowmeter w/ Freq, Pulse, Iso Analog, 24V AC/DC, NEMA 6 Encl with 10' Submersible cbl, for pipes 12-72" (34" Stem), Temp &lt; 180°F, 316 SS, XAREC, EPDM, NSF rated.</t>
  </si>
  <si>
    <t>FT-3400-100-4A13</t>
  </si>
  <si>
    <t>Electromagnetic Insertion Flowmeter w/ Freq, Pulse, Iso Analog, 24V AC/DC, NEMA 6 Encl with 25' Submersible cbl, for pipes 1.25-2.5" (18" Stem), Temp &lt; 180°F, 316 SS, XAREC, EPDM, NSF rated.</t>
  </si>
  <si>
    <t>FT-3400-100-4C31</t>
  </si>
  <si>
    <t>Electromagnetic Insertion Flowmeter w/ Freq, Pulse, Iso Analog, 24V AC/DC, NEMA 6 Encl with 25' Submersible cbl, for pipes 3-10" (18" Stem), Temp &lt; 150°F, 316 SS, XAREC, Viton.</t>
  </si>
  <si>
    <t>FT-3400-100-4C32</t>
  </si>
  <si>
    <t>Electromagnetic Insertion Flowmeter w/ Freq, Pulse, Iso Analog, 24V AC/DC, NEMA 6 Encl with 25' Submersible cbl, for pipes 3-10" (18" Stem), Temp &lt; 250°F, 316 SS, XAREC, FKM, Viton.</t>
  </si>
  <si>
    <t>FT-3400-100-4C33</t>
  </si>
  <si>
    <t>Electromagnetic Insertion Flowmeter w/ Freq, Pulse, Iso Analog, 24V AC/DC, NEMA 6 Encl with 25' Submersible cbl, for pipes 3-10" (18" Stem), Temp &lt; 180°F, 316 SS, XAREC, EPDM, NSF rated.</t>
  </si>
  <si>
    <t>FT-3400-100-4D41</t>
  </si>
  <si>
    <t>Electromagnetic Insertion Flowmeter w/ Freq, Pulse, Iso Analog, 24V AC/DC, NEMA 6 Encl with 25' Submersible cbl, for pipes 3-16" (20" Stem), Temp &lt; 150°F, 316 SS, XAREC, Viton.</t>
  </si>
  <si>
    <t>FT-3400-100-4D42</t>
  </si>
  <si>
    <t>Electromagnetic Insertion Flowmeter w/ Freq, Pulse, Iso Analog, 24V AC/DC, NEMA 6 Encl with 25' Submersible cbl, for pipes 3-16" (20" Stem), Temp &lt; 250°F, 316 SS, XAREC, FKM, Viton.</t>
  </si>
  <si>
    <t>FT-3400-100-4D43</t>
  </si>
  <si>
    <t>Electromagnetic Insertion Flowmeter w/ Freq, Pulse, Iso Analog, 24V AC/DC, NEMA 6 Encl with 25' Submersible cbl, for pipes 3-16" (20" Stem), Temp &lt; 180°F, 316 SS, XAREC, EPDM, NSF rated.</t>
  </si>
  <si>
    <t>FT-3400-100-4E51</t>
  </si>
  <si>
    <t>Electromagnetic Insertion Flowmeter w/ Freq, Pulse, Iso Analog, 24V AC/DC, NEMA 6 Encl with 25' Submersible cbl, for pipes 3-22" (22" Stem), Temp &lt; 150°F, 316 SS, XAREC, Viton.</t>
  </si>
  <si>
    <t>FT-3400-100-4E52</t>
  </si>
  <si>
    <t>Electromagnetic Insertion Flowmeter w/ Freq, Pulse, Iso Analog, 24V AC/DC, NEMA 6 Encl with 25' Submersible cbl, for pipes 3-22" (22" Stem), Temp &lt; 250°F, 316 SS, XAREC, FKM, Viton.</t>
  </si>
  <si>
    <t>FT-3400-100-4E53</t>
  </si>
  <si>
    <t>Electromagnetic Insertion Flowmeter w/ Freq, Pulse, Iso Analog, 24V AC/DC, NEMA 6 Encl with 25' Submersible cbl, for pipes 3-22" (22" Stem), Temp &lt; 180°F, 316 SS, XAREC, EPDM, NSF rated.</t>
  </si>
  <si>
    <t>FT-3400-100-4F61</t>
  </si>
  <si>
    <t>Electromagnetic Insertion Flowmeter w/ Freq, Pulse, Iso Analog, 24V AC/DC, NEMA 6 Encl with 25' Submersible cbl, for pipes 3-72" (24" Stem), Temp &lt; 150°F, 316 SS, XAREC, Viton.</t>
  </si>
  <si>
    <t>FT-3400-100-4F62</t>
  </si>
  <si>
    <t>Electromagnetic Insertion Flowmeter w/ Freq, Pulse, Iso Analog, 24V AC/DC, NEMA 6 Encl with 25' Submersible cbl, for pipes 3-72" (24" Stem), Temp &lt; 250°F, 316 SS, XAREC, FKM, Viton.</t>
  </si>
  <si>
    <t>FT-3400-100-4F63</t>
  </si>
  <si>
    <t>Electromagnetic Insertion Flowmeter w/ Freq, Pulse, Iso Analog, 24V AC/DC, NEMA 6 Encl with 25' Submersible cbl, for pipes 3-72" (24" Stem), Temp &lt; 180°F, 316 SS, XAREC, EPDM, NSF rated.</t>
  </si>
  <si>
    <t>FT-3400-100-4F71</t>
  </si>
  <si>
    <t>Electromagnetic Insertion Flowmeter w/ Freq, Pulse, Iso Analog, 24V AC/DC, NEMA 6 Encl with 25' Submersible cbl, for pipes 3-72" (26" Stem), Temp &lt; 150°F, 316 SS, XAREC, Viton.</t>
  </si>
  <si>
    <t>FT-3400-100-4F72</t>
  </si>
  <si>
    <t>Electromagnetic Insertion Flowmeter w/ Freq, Pulse, Iso Analog, 24V AC/DC, NEMA 6 Encl with 25' Submersible cbl, for pipes 3-72" (26" Stem), Temp &lt; 250°F, 316 SS, XAREC, FKM, Viton.</t>
  </si>
  <si>
    <t>FT-3400-100-4F73</t>
  </si>
  <si>
    <t>Electromagnetic Insertion Flowmeter w/ Freq, Pulse, Iso Analog, 24V AC/DC, NEMA 6 Encl with 25' Submersible cbl, for pipes 3-72" (26" Stem), Temp &lt; 180°F, 316 SS, XAREC, EPDM, NSF rated.</t>
  </si>
  <si>
    <t>FT-3400-100-4F81</t>
  </si>
  <si>
    <t>Electromagnetic Insertion Flowmeter w/ Freq, Pulse, Iso Analog, 24V AC/DC, NEMA 6 Encl with 25' Submersible cbl, for pipes 3-72" (28" Stem), Temp &lt; 150°F, 316 SS, XAREC, Viton.</t>
  </si>
  <si>
    <t>FT-3400-100-4F82</t>
  </si>
  <si>
    <t>Electromagnetic Insertion Flowmeter w/ Freq, Pulse, Iso Analog, 24V AC/DC, NEMA 6 Encl with 25' Submersible cbl, for pipes 3-72" (28" Stem), Temp &lt; 250°F, 316 SS, XAREC, FKM, Viton.</t>
  </si>
  <si>
    <t>FT-3400-100-4F83</t>
  </si>
  <si>
    <t>Electromagnetic Insertion Flowmeter w/ Freq, Pulse, Iso Analog, 24V AC/DC, NEMA 6 Encl with 25' Submersible cbl, for pipes 3-72" (28" Stem), Temp &lt; 180°F, 316 SS, XAREC, EPDM, NSF rated.</t>
  </si>
  <si>
    <t>FT-3400-100-4G11</t>
  </si>
  <si>
    <t>Electromagnetic Insertion Flowmeter w/ Freq, Pulse, Iso Analog, 24V AC/DC, NEMA 6 Encl with 25' Submersible cbl, for pipes 12-72" (30" Stem), Temp &lt; 150°F, 316 SS, XAREC, Viton.</t>
  </si>
  <si>
    <t>FT-3400-100-4G12</t>
  </si>
  <si>
    <t>Electromagnetic Insertion Flowmeter w/ Freq, Pulse, Iso Analog, 24V AC/DC, NEMA 6 Encl with 25' Submersible cbl, for pipes 12-72" (30" Stem), Temp &lt; 250°F, 316 SS, XAREC, FKM, Viton.</t>
  </si>
  <si>
    <t>FT-3400-100-4G13</t>
  </si>
  <si>
    <t>Electromagnetic Insertion Flowmeter w/ Freq, Pulse, Iso Analog, 24V AC/DC, NEMA 6 Encl with 25' Submersible cbl, for pipes 12-72" (30" Stem), Temp &lt; 180°F, 316 SS, XAREC, EPDM, NSF rated.</t>
  </si>
  <si>
    <t>FT-3400-100-4G21</t>
  </si>
  <si>
    <t>Electromagnetic Insertion Flowmeter w/ Freq, Pulse, Iso Analog, 24V AC/DC, NEMA 6 Encl with 25' Submersible cbl, for pipes 12-72" (34" Stem), Temp &lt; 150°F, 316 SS, XAREC, Viton.</t>
  </si>
  <si>
    <t>FT-3400-100-4G22</t>
  </si>
  <si>
    <t>Electromagnetic Insertion Flowmeter w/ Freq, Pulse, Iso Analog, 24V AC/DC, NEMA 6 Encl with 25' Submersible cbl, for pipes 12-72" (34" Stem), Temp &lt; 250°F, 316 SS, XAREC, FKM, Viton.</t>
  </si>
  <si>
    <t>FT-3400-100-4G23</t>
  </si>
  <si>
    <t>Electromagnetic Insertion Flowmeter w/ Freq, Pulse, Iso Analog, 24V AC/DC, NEMA 6 Encl with 25' Submersible cbl, for pipes 12-72" (34" Stem), Temp &lt; 180°F, 316 SS, XAREC, EPDM, NSF rated.</t>
  </si>
  <si>
    <t>FT-3400-101-1A13</t>
  </si>
  <si>
    <t>Electromagnetic Insertion Flowmeter w/ Freq, Pulse, Iso Analog, 24V AC/DC, w/ BT, NEMA 4 Encl with 10' PVC cbl, for pipes 1.25-2.5" (18" Stem), Temp &lt; 180°F, 316 SS, XAREC, EPDM, NSF rated.</t>
  </si>
  <si>
    <t>FT-3400-101-1C31</t>
  </si>
  <si>
    <t>Electromagnetic Insertion Flowmeter w/ Freq, Pulse, Iso Analog, 24V AC/DC, w/ BT, NEMA 4 Encl with 10' PVC cbl, for pipes 3-10" (18" Stem), Temp &lt; 150°F, 316 SS, XAREC, Viton.</t>
  </si>
  <si>
    <t>FT-3400-101-1C32</t>
  </si>
  <si>
    <t>Electromagnetic Insertion Flowmeter w/ Freq, Pulse, Iso Analog, 24V AC/DC, w/ BT, NEMA 4 Encl with 10' PVC cbl, for pipes 3-10" (18" Stem), Temp &lt; 250°F, 316 SS, XAREC, FKM, Viton.</t>
  </si>
  <si>
    <t>FT-3400-101-1C33</t>
  </si>
  <si>
    <t>Electromagnetic Insertion Flowmeter w/ Freq, Pulse, Iso Analog, 24V AC/DC, w/ BT, NEMA 4 Encl with 10' PVC cbl, for pipes 3-10" (18" Stem), Temp &lt; 180°F, 316 SS, XAREC, EPDM, NSF rated.</t>
  </si>
  <si>
    <t>FT-3400-101-1D41</t>
  </si>
  <si>
    <t>Electromagnetic Insertion Flowmeter w/ Freq, Pulse, Iso Analog, 24V AC/DC, w/ BT, NEMA 4 Encl with 10' PVC cbl, for pipes 3-16" (20" Stem), Temp &lt; 150°F, 316 SS, XAREC, Viton.</t>
  </si>
  <si>
    <t>FT-3400-101-1D42</t>
  </si>
  <si>
    <t>Electromagnetic Insertion Flowmeter w/ Freq, Pulse, Iso Analog, 24V AC/DC, w/ BT, NEMA 4 Encl with 10' PVC cbl, for pipes 3-16" (20" Stem), Temp &lt; 250°F, 316 SS, XAREC, FKM, Viton.</t>
  </si>
  <si>
    <t>FT-3400-101-1D43</t>
  </si>
  <si>
    <t>Electromagnetic Insertion Flowmeter w/ Freq, Pulse, Iso Analog, 24V AC/DC, w/ BT, NEMA 4 Encl with 10' PVC cbl, for pipes 3-16" (20" Stem), Temp &lt; 180°F, 316 SS, XAREC, EPDM, NSF rated.</t>
  </si>
  <si>
    <t>FT-3400-101-1E51</t>
  </si>
  <si>
    <t>Electromagnetic Insertion Flowmeter w/ Freq, Pulse, Iso Analog, 24V AC/DC, w/ BT, NEMA 4 Encl with 10' PVC cbl, for pipes 3-22" (22" Stem), Temp &lt; 150°F, 316 SS, XAREC, Viton.</t>
  </si>
  <si>
    <t>FT-3400-101-1E52</t>
  </si>
  <si>
    <t>Electromagnetic Insertion Flowmeter w/ Freq, Pulse, Iso Analog, 24V AC/DC, w/ BT, NEMA 4 Encl with 10' PVC cbl, for pipes 3-22" (22" Stem), Temp &lt; 250°F, 316 SS, XAREC, FKM, Viton.</t>
  </si>
  <si>
    <t>FT-3400-101-1E53</t>
  </si>
  <si>
    <t>Electromagnetic Insertion Flowmeter w/ Freq, Pulse, Iso Analog, 24V AC/DC, w/ BT, NEMA 4 Encl with 10' PVC cbl, for pipes 3-22" (22" Stem), Temp &lt; 180°F, 316 SS, XAREC, EPDM, NSF rated.</t>
  </si>
  <si>
    <t>FT-3400-101-1F61</t>
  </si>
  <si>
    <t>Electromagnetic Insertion Flowmeter w/ Freq, Pulse, Iso Analog, 24V AC/DC, w/ BT, NEMA 4 Encl with 10' PVC cbl, for pipes 3-72" (24" Stem), Temp &lt; 150°F, 316 SS, XAREC, Viton.</t>
  </si>
  <si>
    <t>FT-3400-101-1F62</t>
  </si>
  <si>
    <t>Electromagnetic Insertion Flowmeter w/ Freq, Pulse, Iso Analog, 24V AC/DC, w/ BT, NEMA 4 Encl with 10' PVC cbl, for pipes 3-72" (24" Stem), Temp &lt; 250°F, 316 SS, XAREC, FKM, Viton.</t>
  </si>
  <si>
    <t>FT-3400-101-1F63</t>
  </si>
  <si>
    <t>Electromagnetic Insertion Flowmeter w/ Freq, Pulse, Iso Analog, 24V AC/DC, w/ BT, NEMA 4 Encl with 10' PVC cbl, for pipes 3-72" (24" Stem), Temp &lt; 180°F, 316 SS, XAREC, EPDM, NSF rated.</t>
  </si>
  <si>
    <t>FT-3400-101-1F71</t>
  </si>
  <si>
    <t>Electromagnetic Insertion Flowmeter w/ Freq, Pulse, Iso Analog, 24V AC/DC, w/ BT, NEMA 4 Encl with 10' PVC cbl, for pipes 3-72" (26" Stem), Temp &lt; 150°F, 316 SS, XAREC, Viton.</t>
  </si>
  <si>
    <t>FT-3400-101-1F72</t>
  </si>
  <si>
    <t>Electromagnetic Insertion Flowmeter w/ Freq, Pulse, Iso Analog, 24V AC/DC, w/ BT, NEMA 4 Encl with 10' PVC cbl, for pipes 3-72" (26" Stem), Temp &lt; 250°F, 316 SS, XAREC, FKM, Viton.</t>
  </si>
  <si>
    <t>FT-3400-101-1F73</t>
  </si>
  <si>
    <t>Electromagnetic Insertion Flowmeter w/ Freq, Pulse, Iso Analog, 24V AC/DC, w/ BT, NEMA 4 Encl with 10' PVC cbl, for pipes 3-72" (26" Stem), Temp &lt; 180°F, 316 SS, XAREC, EPDM, NSF rated.</t>
  </si>
  <si>
    <t>FT-3400-101-1F81</t>
  </si>
  <si>
    <t>Electromagnetic Insertion Flowmeter w/ Freq, Pulse, Iso Analog, 24V AC/DC, w/ BT, NEMA 4 Encl with 10' PVC cbl, for pipes 3-72" (28" Stem), Temp &lt; 150°F, 316 SS, XAREC, Viton.</t>
  </si>
  <si>
    <t>FT-3400-101-1F82</t>
  </si>
  <si>
    <t>Electromagnetic Insertion Flowmeter w/ Freq, Pulse, Iso Analog, 24V AC/DC, w/ BT, NEMA 4 Encl with 10' PVC cbl, for pipes 3-72" (28" Stem), Temp &lt; 250°F, 316 SS, XAREC, FKM, Viton.</t>
  </si>
  <si>
    <t>FT-3400-101-1F83</t>
  </si>
  <si>
    <t>Electromagnetic Insertion Flowmeter w/ Freq, Pulse, Iso Analog, 24V AC/DC, w/ BT, NEMA 4 Encl with 10' PVC cbl, for pipes 3-72" (28" Stem), Temp &lt; 180°F, 316 SS, XAREC, EPDM, NSF rated.</t>
  </si>
  <si>
    <t>FT-3400-101-1G11</t>
  </si>
  <si>
    <t>Electromagnetic Insertion Flowmeter w/ Freq, Pulse, Iso Analog, 24V AC/DC, w/ BT, NEMA 4 Encl with 10' PVC cbl, for pipes 12-72" (30" Stem), Temp &lt; 150°F, 316 SS, XAREC, Viton.</t>
  </si>
  <si>
    <t>FT-3400-101-1G12</t>
  </si>
  <si>
    <t>Electromagnetic Insertion Flowmeter w/ Freq, Pulse, Iso Analog, 24V AC/DC, w/ BT, NEMA 4 Encl with 10' PVC cbl, for pipes 12-72" (30" Stem), Temp &lt; 250°F, 316 SS, XAREC, FKM, Viton.</t>
  </si>
  <si>
    <t>FT-3400-101-1G13</t>
  </si>
  <si>
    <t>Electromagnetic Insertion Flowmeter w/ Freq, Pulse, Iso Analog, 24V AC/DC, w/ BT, NEMA 4 Encl with 10' PVC cbl, for pipes 12-72" (30" Stem), Temp &lt; 180°F, 316 SS, XAREC, EPDM, NSF rated.</t>
  </si>
  <si>
    <t>FT-3400-101-1G21</t>
  </si>
  <si>
    <t>Electromagnetic Insertion Flowmeter w/ Freq, Pulse, Iso Analog, 24V AC/DC, w/ BT, NEMA 4 Encl with 10' PVC cbl, for pipes 12-72" (34" Stem), Temp &lt; 150°F, 316 SS, XAREC, Viton.</t>
  </si>
  <si>
    <t>FT-3400-101-1G22</t>
  </si>
  <si>
    <t>Electromagnetic Insertion Flowmeter w/ Freq, Pulse, Iso Analog, 24V AC/DC, w/ BT, NEMA 4 Encl with 10' PVC cbl, for pipes 12-72" (34" Stem), Temp &lt; 250°F, 316 SS, XAREC, FKM, Viton.</t>
  </si>
  <si>
    <t>FT-3400-101-1G23</t>
  </si>
  <si>
    <t>Electromagnetic Insertion Flowmeter w/ Freq, Pulse, Iso Analog, 24V AC/DC, w/ BT, NEMA 4 Encl with 10' PVC cbl, for pipes 12-72" (34" Stem), Temp &lt; 180°F, 316 SS, XAREC, EPDM, NSF rated.</t>
  </si>
  <si>
    <t>FT-3400-101-2A13</t>
  </si>
  <si>
    <t>Electromagnetic Insertion Flowmeter w/ Freq, Pulse, Iso Analog, 24V AC/DC, w/ BT, NEMA 4 Encl with 25' PVC cbl, for pipes 1.25-2.5" (18" Stem), Temp &lt; 180°F, 316 SS, XAREC, EPDM, NSF rated.</t>
  </si>
  <si>
    <t>FT-3400-101-2C31</t>
  </si>
  <si>
    <t>Electromagnetic Insertion Flowmeter w/ Freq, Pulse, Iso Analog, 24V AC/DC, w/ BT, NEMA 4 Encl with 25' PVC cbl, for pipes 3-10" (18" Stem), Temp &lt; 150°F, 316 SS, XAREC, Viton.</t>
  </si>
  <si>
    <t>FT-3400-101-2C32</t>
  </si>
  <si>
    <t>Electromagnetic Insertion Flowmeter w/ Freq, Pulse, Iso Analog, 24V AC/DC, w/ BT, NEMA 4 Encl with 25' PVC cbl, for pipes 3-10" (18" Stem), Temp &lt; 250°F, 316 SS, XAREC, FKM, Viton.</t>
  </si>
  <si>
    <t>FT-3400-101-2C33</t>
  </si>
  <si>
    <t>Electromagnetic Insertion Flowmeter w/ Freq, Pulse, Iso Analog, 24V AC/DC, w/ BT, NEMA 4 Encl with 25' PVC cbl, for pipes 3-10" (18" Stem), Temp &lt; 180°F, 316 SS, XAREC, EPDM, NSF rated.</t>
  </si>
  <si>
    <t>FT-3400-101-2D41</t>
  </si>
  <si>
    <t>Electromagnetic Insertion Flowmeter w/ Freq, Pulse, Iso Analog, 24V AC/DC, w/ BT, NEMA 4 Encl with 25' PVC cbl, for pipes 3-16" (20" Stem), Temp &lt; 150°F, 316 SS, XAREC, Viton.</t>
  </si>
  <si>
    <t>FT-3400-101-2D42</t>
  </si>
  <si>
    <t>Electromagnetic Insertion Flowmeter w/ Freq, Pulse, Iso Analog, 24V AC/DC, w/ BT, NEMA 4 Encl with 25' PVC cbl, for pipes 3-16" (20" Stem), Temp &lt; 250°F, 316 SS, XAREC, FKM, Viton.</t>
  </si>
  <si>
    <t>FT-3400-101-2D43</t>
  </si>
  <si>
    <t>Electromagnetic Insertion Flowmeter w/ Freq, Pulse, Iso Analog, 24V AC/DC, w/ BT, NEMA 4 Encl with 25' PVC cbl, for pipes 3-16" (20" Stem), Temp &lt; 180°F, 316 SS, XAREC, EPDM, NSF rated.</t>
  </si>
  <si>
    <t>FT-3400-101-2E51</t>
  </si>
  <si>
    <t>Electromagnetic Insertion Flowmeter w/ Freq, Pulse, Iso Analog, 24V AC/DC, w/ BT, NEMA 4 Encl with 25' PVC cbl, for pipes 3-22" (22" Stem), Temp &lt; 150°F, 316 SS, XAREC, Viton.</t>
  </si>
  <si>
    <t>FT-3400-101-2E52</t>
  </si>
  <si>
    <t>Electromagnetic Insertion Flowmeter w/ Freq, Pulse, Iso Analog, 24V AC/DC, w/ BT, NEMA 4 Encl with 25' PVC cbl, for pipes 3-22" (22" Stem), Temp &lt; 250°F, 316 SS, XAREC, FKM, Viton.</t>
  </si>
  <si>
    <t>FT-3400-101-2E53</t>
  </si>
  <si>
    <t>Electromagnetic Insertion Flowmeter w/ Freq, Pulse, Iso Analog, 24V AC/DC, w/ BT, NEMA 4 Encl with 25' PVC cbl, for pipes 3-22" (22" Stem), Temp &lt; 180°F, 316 SS, XAREC, EPDM, NSF rated.</t>
  </si>
  <si>
    <t>FT-3400-101-2F61</t>
  </si>
  <si>
    <t>Electromagnetic Insertion Flowmeter w/ Freq, Pulse, Iso Analog, 24V AC/DC, w/ BT, NEMA 4 Encl with 25' PVC cbl, for pipes 3-72" (24" Stem), Temp &lt; 150°F, 316 SS, XAREC, Viton.</t>
  </si>
  <si>
    <t>FT-3400-101-2F62</t>
  </si>
  <si>
    <t>Electromagnetic Insertion Flowmeter w/ Freq, Pulse, Iso Analog, 24V AC/DC, w/ BT, NEMA 4 Encl with 25' PVC cbl, for pipes 3-72" (24" Stem), Temp &lt; 250°F, 316 SS, XAREC, FKM, Viton.</t>
  </si>
  <si>
    <t>FT-3400-101-2F63</t>
  </si>
  <si>
    <t>Electromagnetic Insertion Flowmeter w/ Freq, Pulse, Iso Analog, 24V AC/DC, w/ BT, NEMA 4 Encl with 25' PVC cbl, for pipes 3-72" (24" Stem), Temp &lt; 180°F, 316 SS, XAREC, EPDM, NSF rated.</t>
  </si>
  <si>
    <t>FT-3400-101-2F71</t>
  </si>
  <si>
    <t>Electromagnetic Insertion Flowmeter w/ Freq, Pulse, Iso Analog, 24V AC/DC, w/ BT, NEMA 4 Encl with 25' PVC cbl, for pipes 3-72" (26" Stem), Temp &lt; 150°F, 316 SS, XAREC, Viton.</t>
  </si>
  <si>
    <t>FT-3400-101-2F72</t>
  </si>
  <si>
    <t>Electromagnetic Insertion Flowmeter w/ Freq, Pulse, Iso Analog, 24V AC/DC, w/ BT, NEMA 4 Encl with 25' PVC cbl, for pipes 3-72" (26" Stem), Temp &lt; 250°F, 316 SS, XAREC, FKM, Viton.</t>
  </si>
  <si>
    <t>FT-3400-101-2F73</t>
  </si>
  <si>
    <t>Electromagnetic Insertion Flowmeter w/ Freq, Pulse, Iso Analog, 24V AC/DC, w/ BT, NEMA 4 Encl with 25' PVC cbl, for pipes 3-72" (26" Stem), Temp &lt; 180°F, 316 SS, XAREC, EPDM, NSF rated.</t>
  </si>
  <si>
    <t>FT-3400-101-2F81</t>
  </si>
  <si>
    <t>Electromagnetic Insertion Flowmeter w/ Freq, Pulse, Iso Analog, 24V AC/DC, w/ BT, NEMA 4 Encl with 25' PVC cbl, for pipes 3-72" (28" Stem), Temp &lt; 150°F, 316 SS, XAREC, Viton.</t>
  </si>
  <si>
    <t>FT-3400-101-2F82</t>
  </si>
  <si>
    <t>Electromagnetic Insertion Flowmeter w/ Freq, Pulse, Iso Analog, 24V AC/DC, w/ BT, NEMA 4 Encl with 25' PVC cbl, for pipes 3-72" (28" Stem), Temp &lt; 250°F, 316 SS, XAREC, FKM, Viton.</t>
  </si>
  <si>
    <t>FT-3400-101-2F83</t>
  </si>
  <si>
    <t>Electromagnetic Insertion Flowmeter w/ Freq, Pulse, Iso Analog, 24V AC/DC, w/ BT, NEMA 4 Encl with 25' PVC cbl, for pipes 3-72" (28" Stem), Temp &lt; 180°F, 316 SS, XAREC, EPDM, NSF rated.</t>
  </si>
  <si>
    <t>FT-3400-101-2G11</t>
  </si>
  <si>
    <t>Electromagnetic Insertion Flowmeter w/ Freq, Pulse, Iso Analog, 24V AC/DC, w/ BT, NEMA 4 Encl with 25' PVC cbl, for pipes 12-72" (30" Stem), Temp &lt; 150°F, 316 SS, XAREC, Viton.</t>
  </si>
  <si>
    <t>FT-3400-101-2G12</t>
  </si>
  <si>
    <t>Electromagnetic Insertion Flowmeter w/ Freq, Pulse, Iso Analog, 24V AC/DC, w/ BT, NEMA 4 Encl with 25' PVC cbl, for pipes 12-72" (30" Stem), Temp &lt; 250°F, 316 SS, XAREC, FKM, Viton.</t>
  </si>
  <si>
    <t>FT-3400-101-2G13</t>
  </si>
  <si>
    <t>Electromagnetic Insertion Flowmeter w/ Freq, Pulse, Iso Analog, 24V AC/DC, w/ BT, NEMA 4 Encl with 25' PVC cbl, for pipes 12-72" (30" Stem), Temp &lt; 180°F, 316 SS, XAREC, EPDM, NSF rated.</t>
  </si>
  <si>
    <t>FT-3400-101-2G21</t>
  </si>
  <si>
    <t>Electromagnetic Insertion Flowmeter w/ Freq, Pulse, Iso Analog, 24V AC/DC, w/ BT, NEMA 4 Encl with 25' PVC cbl, for pipes 12-72" (34" Stem), Temp &lt; 150°F, 316 SS, XAREC, Viton.</t>
  </si>
  <si>
    <t>FT-3400-101-2G22</t>
  </si>
  <si>
    <t>Electromagnetic Insertion Flowmeter w/ Freq, Pulse, Iso Analog, 24V AC/DC, w/ BT, NEMA 4 Encl with 25' PVC cbl, for pipes 12-72" (34" Stem), Temp &lt; 250°F, 316 SS, XAREC, FKM, Viton.</t>
  </si>
  <si>
    <t>FT-3400-101-2G23</t>
  </si>
  <si>
    <t>Electromagnetic Insertion Flowmeter w/ Freq, Pulse, Iso Analog, 24V AC/DC, w/ BT, NEMA 4 Encl with 25' PVC cbl, for pipes 12-72" (34" Stem), Temp &lt; 180°F, 316 SS, XAREC, EPDM, NSF rated.</t>
  </si>
  <si>
    <t>FT-3400-101-3A13</t>
  </si>
  <si>
    <t>Electromagnetic Insertion Flowmeter w/ Freq, Pulse, Iso Analog, 24V AC/DC, w/ BT, NEMA 6 Encl with 10' Submersible cbl, for pipes 1.25-2.5" (18" Stem), Temp &lt; 180°F, 316 SS, XAREC, EPDM, NSF rated.</t>
  </si>
  <si>
    <t>FT-3400-101-3C31</t>
  </si>
  <si>
    <t>Electromagnetic Insertion Flowmeter w/ Freq, Pulse, Iso Analog, 24V AC/DC, w/ BT, NEMA 6 Encl with 10' Submersible cbl, for pipes 3-10" (18" Stem), Temp &lt; 150°F, 316 SS, XAREC, Viton.</t>
  </si>
  <si>
    <t>FT-3400-101-3C32</t>
  </si>
  <si>
    <t>Electromagnetic Insertion Flowmeter w/ Freq, Pulse, Iso Analog, 24V AC/DC, w/ BT, NEMA 6 Encl with 10' Submersible cbl, for pipes 3-10" (18" Stem), Temp &lt; 250°F, 316 SS, XAREC, FKM, Viton.</t>
  </si>
  <si>
    <t>FT-3400-101-3C33</t>
  </si>
  <si>
    <t>Electromagnetic Insertion Flowmeter w/ Freq, Pulse, Iso Analog, 24V AC/DC, w/ BT, NEMA 6 Encl with 10' Submersible cbl, for pipes 3-10" (18" Stem), Temp &lt; 180°F, 316 SS, XAREC, EPDM, NSF rated.</t>
  </si>
  <si>
    <t>FT-3400-101-3D41</t>
  </si>
  <si>
    <t>Electromagnetic Insertion Flowmeter w/ Freq, Pulse, Iso Analog, 24V AC/DC, w/ BT, NEMA 6 Encl with 10' Submersible cbl, for pipes 3-16" (20" Stem), Temp &lt; 150°F, 316 SS, XAREC, Viton.</t>
  </si>
  <si>
    <t>FT-3400-101-3D42</t>
  </si>
  <si>
    <t>Electromagnetic Insertion Flowmeter w/ Freq, Pulse, Iso Analog, 24V AC/DC, w/ BT, NEMA 6 Encl with 10' Submersible cbl, for pipes 3-16" (20" Stem), Temp &lt; 250°F, 316 SS, XAREC, FKM, Viton.</t>
  </si>
  <si>
    <t>FT-3400-101-3D43</t>
  </si>
  <si>
    <t>Electromagnetic Insertion Flowmeter w/ Freq, Pulse, Iso Analog, 24V AC/DC, w/ BT, NEMA 6 Encl with 10' Submersible cbl, for pipes 3-16" (20" Stem), Temp &lt; 180°F, 316 SS, XAREC, EPDM, NSF rated.</t>
  </si>
  <si>
    <t>FT-3400-101-3E51</t>
  </si>
  <si>
    <t>Electromagnetic Insertion Flowmeter w/ Freq, Pulse, Iso Analog, 24V AC/DC, w/ BT, NEMA 6 Encl with 10' Submersible cbl, for pipes 3-22" (22" Stem), Temp &lt; 150°F, 316 SS, XAREC, Viton.</t>
  </si>
  <si>
    <t>FT-3400-101-3E52</t>
  </si>
  <si>
    <t>Electromagnetic Insertion Flowmeter w/ Freq, Pulse, Iso Analog, 24V AC/DC, w/ BT, NEMA 6 Encl with 10' Submersible cbl, for pipes 3-22" (22" Stem), Temp &lt; 250°F, 316 SS, XAREC, FKM, Viton.</t>
  </si>
  <si>
    <t>FT-3400-101-3E53</t>
  </si>
  <si>
    <t>Electromagnetic Insertion Flowmeter w/ Freq, Pulse, Iso Analog, 24V AC/DC, w/ BT, NEMA 6 Encl with 10' Submersible cbl, for pipes 3-22" (22" Stem), Temp &lt; 180°F, 316 SS, XAREC, EPDM, NSF rated.</t>
  </si>
  <si>
    <t>FT-3400-101-3F61</t>
  </si>
  <si>
    <t>Electromagnetic Insertion Flowmeter w/ Freq, Pulse, Iso Analog, 24V AC/DC, w/ BT, NEMA 6 Encl with 10' Submersible cbl, for pipes 3-72" (24" Stem), Temp &lt; 150°F, 316 SS, XAREC, Viton.</t>
  </si>
  <si>
    <t>FT-3400-101-3F62</t>
  </si>
  <si>
    <t>Electromagnetic Insertion Flowmeter w/ Freq, Pulse, Iso Analog, 24V AC/DC, w/ BT, NEMA 6 Encl with 10' Submersible cbl, for pipes 3-72" (24" Stem), Temp &lt; 250°F, 316 SS, XAREC, FKM, Viton.</t>
  </si>
  <si>
    <t>FT-3400-101-3F63</t>
  </si>
  <si>
    <t>Electromagnetic Insertion Flowmeter w/ Freq, Pulse, Iso Analog, 24V AC/DC, w/ BT, NEMA 6 Encl with 10' Submersible cbl, for pipes 3-72" (24" Stem), Temp &lt; 180°F, 316 SS, XAREC, EPDM, NSF rated.</t>
  </si>
  <si>
    <t>FT-3400-101-3F71</t>
  </si>
  <si>
    <t>Electromagnetic Insertion Flowmeter w/ Freq, Pulse, Iso Analog, 24V AC/DC, w/ BT, NEMA 6 Encl with 10' Submersible cbl, for pipes 3-72" (26" Stem), Temp &lt; 150°F, 316 SS, XAREC, Viton.</t>
  </si>
  <si>
    <t>FT-3400-101-3F72</t>
  </si>
  <si>
    <t>Electromagnetic Insertion Flowmeter w/ Freq, Pulse, Iso Analog, 24V AC/DC, w/ BT, NEMA 6 Encl with 10' Submersible cbl, for pipes 3-72" (26" Stem), Temp &lt; 250°F, 316 SS, XAREC, FKM, Viton.</t>
  </si>
  <si>
    <t>FT-3400-101-3F73</t>
  </si>
  <si>
    <t>Electromagnetic Insertion Flowmeter w/ Freq, Pulse, Iso Analog, 24V AC/DC, w/ BT, NEMA 6 Encl with 10' Submersible cbl, for pipes 3-72" (26" Stem), Temp &lt; 180°F, 316 SS, XAREC, EPDM, NSF rated.</t>
  </si>
  <si>
    <t>FT-3400-101-3F81</t>
  </si>
  <si>
    <t>Electromagnetic Insertion Flowmeter w/ Freq, Pulse, Iso Analog, 24V AC/DC, w/ BT, NEMA 6 Encl with 10' Submersible cbl, for pipes 3-72" (28" Stem), Temp &lt; 150°F, 316 SS, XAREC, Viton.</t>
  </si>
  <si>
    <t>FT-3400-101-3F82</t>
  </si>
  <si>
    <t>Electromagnetic Insertion Flowmeter w/ Freq, Pulse, Iso Analog, 24V AC/DC, w/ BT, NEMA 6 Encl with 10' Submersible cbl, for pipes 3-72" (28" Stem), Temp &lt; 250°F, 316 SS, XAREC, FKM, Viton.</t>
  </si>
  <si>
    <t>FT-3400-101-3F83</t>
  </si>
  <si>
    <t>Electromagnetic Insertion Flowmeter w/ Freq, Pulse, Iso Analog, 24V AC/DC, w/ BT, NEMA 6 Encl with 10' Submersible cbl, for pipes 3-72" (28" Stem), Temp &lt; 180°F, 316 SS, XAREC, EPDM, NSF rated.</t>
  </si>
  <si>
    <t>FT-3400-101-3G11</t>
  </si>
  <si>
    <t>Electromagnetic Insertion Flowmeter w/ Freq, Pulse, Iso Analog, 24V AC/DC, w/ BT, NEMA 6 Encl with 10' Submersible cbl, for pipes 12-72" (30" Stem), Temp &lt; 150°F, 316 SS, XAREC, Viton.</t>
  </si>
  <si>
    <t>FT-3400-101-3G12</t>
  </si>
  <si>
    <t>Electromagnetic Insertion Flowmeter w/ Freq, Pulse, Iso Analog, 24V AC/DC, w/ BT, NEMA 6 Encl with 10' Submersible cbl, for pipes 12-72" (30" Stem), Temp &lt; 250°F, 316 SS, XAREC, FKM, Viton.</t>
  </si>
  <si>
    <t>FT-3400-101-3G13</t>
  </si>
  <si>
    <t>Electromagnetic Insertion Flowmeter w/ Freq, Pulse, Iso Analog, 24V AC/DC, w/ BT, NEMA 6 Encl with 10' Submersible cbl, for pipes 12-72" (30" Stem), Temp &lt; 180°F, 316 SS, XAREC, EPDM, NSF rated.</t>
  </si>
  <si>
    <t>FT-3400-101-3G21</t>
  </si>
  <si>
    <t>Electromagnetic Insertion Flowmeter w/ Freq, Pulse, Iso Analog, 24V AC/DC, w/ BT, NEMA 6 Encl with 10' Submersible cbl, for pipes 12-72" (34" Stem), Temp &lt; 150°F, 316 SS, XAREC, Viton.</t>
  </si>
  <si>
    <t>FT-3400-101-3G22</t>
  </si>
  <si>
    <t>Electromagnetic Insertion Flowmeter w/ Freq, Pulse, Iso Analog, 24V AC/DC, w/ BT, NEMA 6 Encl with 10' Submersible cbl, for pipes 12-72" (34" Stem), Temp &lt; 250°F, 316 SS, XAREC, FKM, Viton.</t>
  </si>
  <si>
    <t>FT-3400-101-3G23</t>
  </si>
  <si>
    <t>Electromagnetic Insertion Flowmeter w/ Freq, Pulse, Iso Analog, 24V AC/DC, w/ BT, NEMA 6 Encl with 10' Submersible cbl, for pipes 12-72" (34" Stem), Temp &lt; 180°F, 316 SS, XAREC, EPDM, NSF rated.</t>
  </si>
  <si>
    <t>FT-3400-101-4A13</t>
  </si>
  <si>
    <t>Electromagnetic Insertion Flowmeter w/ Freq, Pulse, Iso Analog, 24V AC/DC, w/ BT, NEMA 6 Encl with 25' Submersible cbl, for pipes 1.25-2.5" (18" Stem), Temp &lt; 180°F, 316 SS, XAREC, EPDM, NSF rated.</t>
  </si>
  <si>
    <t>FT-3400-101-4C31</t>
  </si>
  <si>
    <t>Electromagnetic Insertion Flowmeter w/ Freq, Pulse, Iso Analog, 24V AC/DC, w/ BT, NEMA 6 Encl with 25' Submersible cbl, for pipes 3-10" (18" Stem), Temp &lt; 150°F, 316 SS, XAREC, Viton.</t>
  </si>
  <si>
    <t>FT-3400-101-4C32</t>
  </si>
  <si>
    <t>Electromagnetic Insertion Flowmeter w/ Freq, Pulse, Iso Analog, 24V AC/DC, w/ BT, NEMA 6 Encl with 25' Submersible cbl, for pipes 3-10" (18" Stem), Temp &lt; 250°F, 316 SS, XAREC, FKM, Viton.</t>
  </si>
  <si>
    <t>FT-3400-101-4C33</t>
  </si>
  <si>
    <t>Electromagnetic Insertion Flowmeter w/ Freq, Pulse, Iso Analog, 24V AC/DC, w/ BT, NEMA 6 Encl with 25' Submersible cbl, for pipes 3-10" (18" Stem), Temp &lt; 180°F, 316 SS, XAREC, EPDM, NSF rated.</t>
  </si>
  <si>
    <t>FT-3400-101-4D41</t>
  </si>
  <si>
    <t>Electromagnetic Insertion Flowmeter w/ Freq, Pulse, Iso Analog, 24V AC/DC, w/ BT, NEMA 6 Encl with 25' Submersible cbl, for pipes 3-16" (20" Stem), Temp &lt; 150°F, 316 SS, XAREC, Viton.</t>
  </si>
  <si>
    <t>FT-3400-101-4D42</t>
  </si>
  <si>
    <t>Electromagnetic Insertion Flowmeter w/ Freq, Pulse, Iso Analog, 24V AC/DC, w/ BT, NEMA 6 Encl with 25' Submersible cbl, for pipes 3-16" (20" Stem), Temp &lt; 250°F, 316 SS, XAREC, FKM, Viton.</t>
  </si>
  <si>
    <t>FT-3400-101-4D43</t>
  </si>
  <si>
    <t>Electromagnetic Insertion Flowmeter w/ Freq, Pulse, Iso Analog, 24V AC/DC, w/ BT, NEMA 6 Encl with 25' Submersible cbl, for pipes 3-16" (20" Stem), Temp &lt; 180°F, 316 SS, XAREC, EPDM, NSF rated.</t>
  </si>
  <si>
    <t>FT-3400-101-4E51</t>
  </si>
  <si>
    <t>Electromagnetic Insertion Flowmeter w/ Freq, Pulse, Iso Analog, 24V AC/DC, w/ BT, NEMA 6 Encl with 25' Submersible cbl, for pipes 3-22" (22" Stem), Temp &lt; 150°F, 316 SS, XAREC, Viton.</t>
  </si>
  <si>
    <t>FT-3400-101-4E52</t>
  </si>
  <si>
    <t>Electromagnetic Insertion Flowmeter w/ Freq, Pulse, Iso Analog, 24V AC/DC, w/ BT, NEMA 6 Encl with 25' Submersible cbl, for pipes 3-22" (22" Stem), Temp &lt; 250°F, 316 SS, XAREC, FKM, Viton.</t>
  </si>
  <si>
    <t>FT-3400-101-4E53</t>
  </si>
  <si>
    <t>Electromagnetic Insertion Flowmeter w/ Freq, Pulse, Iso Analog, 24V AC/DC, w/ BT, NEMA 6 Encl with 25' Submersible cbl, for pipes 3-22" (22" Stem), Temp &lt; 180°F, 316 SS, XAREC, EPDM, NSF rated.</t>
  </si>
  <si>
    <t>FT-3400-101-4F61</t>
  </si>
  <si>
    <t>Electromagnetic Insertion Flowmeter w/ Freq, Pulse, Iso Analog, 24V AC/DC, w/ BT, NEMA 6 Encl with 25' Submersible cbl, for pipes 3-72" (24" Stem), Temp &lt; 150°F, 316 SS, XAREC, Viton.</t>
  </si>
  <si>
    <t>FT-3400-101-4F62</t>
  </si>
  <si>
    <t>Electromagnetic Insertion Flowmeter w/ Freq, Pulse, Iso Analog, 24V AC/DC, w/ BT, NEMA 6 Encl with 25' Submersible cbl, for pipes 3-72" (24" Stem), Temp &lt; 250°F, 316 SS, XAREC, FKM, Viton.</t>
  </si>
  <si>
    <t>FT-3400-101-4F63</t>
  </si>
  <si>
    <t>Electromagnetic Insertion Flowmeter w/ Freq, Pulse, Iso Analog, 24V AC/DC, w/ BT, NEMA 6 Encl with 25' Submersible cbl, for pipes 3-72" (24" Stem), Temp &lt; 180°F, 316 SS, XAREC, EPDM, NSF rated.</t>
  </si>
  <si>
    <t>FT-3400-101-4F71</t>
  </si>
  <si>
    <t>Electromagnetic Insertion Flowmeter w/ Freq, Pulse, Iso Analog, 24V AC/DC, w/ BT, NEMA 6 Encl with 25' Submersible cbl, for pipes 3-72" (26" Stem), Temp &lt; 150°F, 316 SS, XAREC, Viton.</t>
  </si>
  <si>
    <t>FT-3400-101-4F72</t>
  </si>
  <si>
    <t>Electromagnetic Insertion Flowmeter w/ Freq, Pulse, Iso Analog, 24V AC/DC, w/ BT, NEMA 6 Encl with 25' Submersible cbl, for pipes 3-72" (26" Stem), Temp &lt; 250°F, 316 SS, XAREC, FKM, Viton.</t>
  </si>
  <si>
    <t>FT-3400-101-4F73</t>
  </si>
  <si>
    <t>Electromagnetic Insertion Flowmeter w/ Freq, Pulse, Iso Analog, 24V AC/DC, w/ BT, NEMA 6 Encl with 25' Submersible cbl, for pipes 3-72" (26" Stem), Temp &lt; 180°F, 316 SS, XAREC, EPDM, NSF rated.</t>
  </si>
  <si>
    <t>FT-3400-101-4F81</t>
  </si>
  <si>
    <t>Electromagnetic Insertion Flowmeter w/ Freq, Pulse, Iso Analog, 24V AC/DC, w/ BT, NEMA 6 Encl with 25' Submersible cbl, for pipes 3-72" (28" Stem), Temp &lt; 150°F, 316 SS, XAREC, Viton.</t>
  </si>
  <si>
    <t>FT-3400-101-4F82</t>
  </si>
  <si>
    <t>Electromagnetic Insertion Flowmeter w/ Freq, Pulse, Iso Analog, 24V AC/DC, w/ BT, NEMA 6 Encl with 25' Submersible cbl, for pipes 3-72" (28" Stem), Temp &lt; 250°F, 316 SS, XAREC, FKM, Viton.</t>
  </si>
  <si>
    <t>FT-3400-101-4F83</t>
  </si>
  <si>
    <t>Electromagnetic Insertion Flowmeter w/ Freq, Pulse, Iso Analog, 24V AC/DC, w/ BT, NEMA 6 Encl with 25' Submersible cbl, for pipes 3-72" (28" Stem), Temp &lt; 180°F, 316 SS, XAREC, EPDM, NSF rated.</t>
  </si>
  <si>
    <t>FT-3400-101-4G11</t>
  </si>
  <si>
    <t>Electromagnetic Insertion Flowmeter w/ Freq, Pulse, Iso Analog, 24V AC/DC, w/ BT, NEMA 6 Encl with 25' Submersible cbl, for pipes 12-72" (30" Stem), Temp &lt; 150°F, 316 SS, XAREC, Viton.</t>
  </si>
  <si>
    <t>FT-3400-101-4G12</t>
  </si>
  <si>
    <t>Electromagnetic Insertion Flowmeter w/ Freq, Pulse, Iso Analog, 24V AC/DC, w/ BT, NEMA 6 Encl with 25' Submersible cbl, for pipes 12-72" (30" Stem), Temp &lt; 250°F, 316 SS, XAREC, FKM, Viton.</t>
  </si>
  <si>
    <t>FT-3400-101-4G13</t>
  </si>
  <si>
    <t>Electromagnetic Insertion Flowmeter w/ Freq, Pulse, Iso Analog, 24V AC/DC, w/ BT, NEMA 6 Encl with 25' Submersible cbl, for pipes 12-72" (30" Stem), Temp &lt; 180°F, 316 SS, XAREC, EPDM, NSF rated.</t>
  </si>
  <si>
    <t>FT-3400-101-4G21</t>
  </si>
  <si>
    <t>Electromagnetic Insertion Flowmeter w/ Freq, Pulse, Iso Analog, 24V AC/DC, w/ BT, NEMA 6 Encl with 25' Submersible cbl, for pipes 12-72" (34" Stem), Temp &lt; 150°F, 316 SS, XAREC, Viton.</t>
  </si>
  <si>
    <t>FT-3400-101-4G22</t>
  </si>
  <si>
    <t>Electromagnetic Insertion Flowmeter w/ Freq, Pulse, Iso Analog, 24V AC/DC, w/ BT, NEMA 6 Encl with 25' Submersible cbl, for pipes 12-72" (34" Stem), Temp &lt; 250°F, 316 SS, XAREC, FKM, Viton.</t>
  </si>
  <si>
    <t>FT-3400-101-4G23</t>
  </si>
  <si>
    <t>Electromagnetic Insertion Flowmeter w/ Freq, Pulse, Iso Analog, 24V AC/DC, w/ BT, NEMA 6 Encl with 25' Submersible cbl, for pipes 12-72" (34" Stem), Temp &lt; 180°F, 316 SS, XAREC, EPDM, NSF rated.</t>
  </si>
  <si>
    <t>FT-3400-200-1A13</t>
  </si>
  <si>
    <t>Electromagnetic Insertion Flowmeter w/ Freq, Pulse, Iso Analog, Dir Contact, 24V AC/DC, NEMA 4 Encl with 10' PVC cbl, for pipes 1.25-2.5" (18" Stem), Temp &lt; 180°F, 316 SS, XAREC, EPDM, NSF rated.</t>
  </si>
  <si>
    <t>FT-3400-200-1C31</t>
  </si>
  <si>
    <t>Electromagnetic Insertion Flowmeter w/ Freq, Pulse, Iso Analog, Dir Contact, 24V AC/DC, NEMA 4 Encl with 10' PVC cbl, for pipes 3-10" (18" Stem), Temp &lt; 150°F, 316 SS, XAREC, Viton.</t>
  </si>
  <si>
    <t>FT-3400-200-1C32</t>
  </si>
  <si>
    <t>Electromagnetic Insertion Flowmeter w/ Freq, Pulse, Iso Analog, Dir Contact, 24V AC/DC, NEMA 4 Encl with 10' PVC cbl, for pipes 3-10" (18" Stem), Temp &lt; 250°F, 316 SS, XAREC, FKM, Viton.</t>
  </si>
  <si>
    <t>FT-3400-200-1C33</t>
  </si>
  <si>
    <t>Electromagnetic Insertion Flowmeter w/ Freq, Pulse, Iso Analog, Dir Contact, 24V AC/DC, NEMA 4 Encl with 10' PVC cbl, for pipes 3-10" (18" Stem), Temp &lt; 180°F, 316 SS, XAREC, EPDM, NSF rated.</t>
  </si>
  <si>
    <t>FT-3400-200-1D41</t>
  </si>
  <si>
    <t>Electromagnetic Insertion Flowmeter w/ Freq, Pulse, Iso Analog, Dir Contact, 24V AC/DC, NEMA 4 Encl with 10' PVC cbl, for pipes 3-16" (20" Stem), Temp &lt; 150°F, 316 SS, XAREC, Viton.</t>
  </si>
  <si>
    <t>FT-3400-200-1D42</t>
  </si>
  <si>
    <t>Electromagnetic Insertion Flowmeter w/ Freq, Pulse, Iso Analog, Dir Contact, 24V AC/DC, NEMA 4 Encl with 10' PVC cbl, for pipes 3-16" (20" Stem), Temp &lt; 250°F, 316 SS, XAREC, FKM, Viton.</t>
  </si>
  <si>
    <t>FT-3400-200-1D43</t>
  </si>
  <si>
    <t>Electromagnetic Insertion Flowmeter w/ Freq, Pulse, Iso Analog, Dir Contact, 24V AC/DC, NEMA 4 Encl with 10' PVC cbl, for pipes 3-16" (20" Stem), Temp &lt; 180°F, 316 SS, XAREC, EPDM, NSF rated.</t>
  </si>
  <si>
    <t>FT-3400-200-1E51</t>
  </si>
  <si>
    <t>Electromagnetic Insertion Flowmeter w/ Freq, Pulse, Iso Analog, Dir Contact, 24V AC/DC, NEMA 4 Encl with 10' PVC cbl, for pipes 3-22" (22" Stem), Temp &lt; 150°F, 316 SS, XAREC, Viton.</t>
  </si>
  <si>
    <t>FT-3400-200-1E52</t>
  </si>
  <si>
    <t>Electromagnetic Insertion Flowmeter w/ Freq, Pulse, Iso Analog, Dir Contact, 24V AC/DC, NEMA 4 Encl with 10' PVC cbl, for pipes 3-22" (22" Stem), Temp &lt; 250°F, 316 SS, XAREC, FKM, Viton.</t>
  </si>
  <si>
    <t>FT-3400-200-1E53</t>
  </si>
  <si>
    <t>Electromagnetic Insertion Flowmeter w/ Freq, Pulse, Iso Analog, Dir Contact, 24V AC/DC, NEMA 4 Encl with 10' PVC cbl, for pipes 3-22" (22" Stem), Temp &lt; 180°F, 316 SS, XAREC, EPDM, NSF rated.</t>
  </si>
  <si>
    <t>FT-3400-200-1F61</t>
  </si>
  <si>
    <t>Electromagnetic Insertion Flowmeter w/ Freq, Pulse, Iso Analog, Dir Contact, 24V AC/DC, NEMA 4 Encl with 10' PVC cbl, for pipes 3-72" (24" Stem), Temp &lt; 150°F, 316 SS, XAREC, Viton.</t>
  </si>
  <si>
    <t>FT-3400-200-1F62</t>
  </si>
  <si>
    <t>Electromagnetic Insertion Flowmeter w/ Freq, Pulse, Iso Analog, Dir Contact, 24V AC/DC, NEMA 4 Encl with 10' PVC cbl, for pipes 3-72" (24" Stem), Temp &lt; 250°F, 316 SS, XAREC, FKM, Viton.</t>
  </si>
  <si>
    <t>FT-3400-200-1F63</t>
  </si>
  <si>
    <t>Electromagnetic Insertion Flowmeter w/ Freq, Pulse, Iso Analog, Dir Contact, 24V AC/DC, NEMA 4 Encl with 10' PVC cbl, for pipes 3-72" (24" Stem), Temp &lt; 180°F, 316 SS, XAREC, EPDM, NSF rated.</t>
  </si>
  <si>
    <t>FT-3400-200-1F71</t>
  </si>
  <si>
    <t>Electromagnetic Insertion Flowmeter w/ Freq, Pulse, Iso Analog, Dir Contact, 24V AC/DC, NEMA 4 Encl with 10' PVC cbl, for pipes 3-72" (26" Stem), Temp &lt; 150°F, 316 SS, XAREC, Viton.</t>
  </si>
  <si>
    <t>FT-3400-200-1F72</t>
  </si>
  <si>
    <t>Electromagnetic Insertion Flowmeter w/ Freq, Pulse, Iso Analog, Dir Contact, 24V AC/DC, NEMA 4 Encl with 10' PVC cbl, for pipes 3-72" (26" Stem), Temp &lt; 250°F, 316 SS, XAREC, FKM, Viton.</t>
  </si>
  <si>
    <t>FT-3400-200-1F73</t>
  </si>
  <si>
    <t>Electromagnetic Insertion Flowmeter w/ Freq, Pulse, Iso Analog, Dir Contact, 24V AC/DC, NEMA 4 Encl with 10' PVC cbl, for pipes 3-72" (26" Stem), Temp &lt; 180°F, 316 SS, XAREC, EPDM, NSF rated.</t>
  </si>
  <si>
    <t>FT-3400-200-1F81</t>
  </si>
  <si>
    <t>Electromagnetic Insertion Flowmeter w/ Freq, Pulse, Iso Analog, Dir Contact, 24V AC/DC, NEMA 4 Encl with 10' PVC cbl, for pipes 3-72" (28" Stem), Temp &lt; 150°F, 316 SS, XAREC, Viton.</t>
  </si>
  <si>
    <t>FT-3400-200-1F82</t>
  </si>
  <si>
    <t>Electromagnetic Insertion Flowmeter w/ Freq, Pulse, Iso Analog, Dir Contact, 24V AC/DC, NEMA 4 Encl with 10' PVC cbl, for pipes 3-72" (28" Stem), Temp &lt; 250°F, 316 SS, XAREC, FKM, Viton.</t>
  </si>
  <si>
    <t>FT-3400-200-1F83</t>
  </si>
  <si>
    <t>Electromagnetic Insertion Flowmeter w/ Freq, Pulse, Iso Analog, Dir Contact, 24V AC/DC, NEMA 4 Encl with 10' PVC cbl, for pipes 3-72" (28" Stem), Temp &lt; 180°F, 316 SS, XAREC, EPDM, NSF rated.</t>
  </si>
  <si>
    <t>FT-3400-200-1G11</t>
  </si>
  <si>
    <t>Electromagnetic Insertion Flowmeter w/ Freq, Pulse, Iso Analog, Dir Contact, 24V AC/DC, NEMA 4 Encl with 10' PVC cbl, for pipes 12-72" (30" Stem), Temp &lt; 150°F, 316 SS, XAREC, Viton.</t>
  </si>
  <si>
    <t>FT-3400-200-1G12</t>
  </si>
  <si>
    <t>Electromagnetic Insertion Flowmeter w/ Freq, Pulse, Iso Analog, Dir Contact, 24V AC/DC, NEMA 4 Encl with 10' PVC cbl, for pipes 12-72" (30" Stem), Temp &lt; 250°F, 316 SS, XAREC, FKM, Viton.</t>
  </si>
  <si>
    <t>FT-3400-200-1G13</t>
  </si>
  <si>
    <t>Electromagnetic Insertion Flowmeter w/ Freq, Pulse, Iso Analog, Dir Contact, 24V AC/DC, NEMA 4 Encl with 10' PVC cbl, for pipes 12-72" (30" Stem), Temp &lt; 180°F, 316 SS, XAREC, EPDM, NSF rated.</t>
  </si>
  <si>
    <t>FT-3400-200-1G21</t>
  </si>
  <si>
    <t>Electromagnetic Insertion Flowmeter w/ Freq, Pulse, Iso Analog, Dir Contact, 24V AC/DC, NEMA 4 Encl with 10' PVC cbl, for pipes 12-72" (34" Stem), Temp &lt; 150°F, 316 SS, XAREC, Viton.</t>
  </si>
  <si>
    <t>FT-3400-200-1G22</t>
  </si>
  <si>
    <t>Electromagnetic Insertion Flowmeter w/ Freq, Pulse, Iso Analog, Dir Contact, 24V AC/DC, NEMA 4 Encl with 10' PVC cbl, for pipes 12-72" (34" Stem), Temp &lt; 250°F, 316 SS, XAREC, FKM, Viton.</t>
  </si>
  <si>
    <t>FT-3400-200-1G23</t>
  </si>
  <si>
    <t>Electromagnetic Insertion Flowmeter w/ Freq, Pulse, Iso Analog, Dir Contact, 24V AC/DC, NEMA 4 Encl with 10' PVC cbl, for pipes 12-72" (34" Stem), Temp &lt; 180°F, 316 SS, XAREC, EPDM, NSF rated.</t>
  </si>
  <si>
    <t>FT-3400-200-2A13</t>
  </si>
  <si>
    <t>Electromagnetic Insertion Flowmeter w/ Freq, Pulse, Iso Analog, Dir Contact, 24V AC/DC, NEMA 4 Encl with 25' PVC cbl, for pipes 1.25-2.5" (18" Stem), Temp &lt; 180°F, 316 SS, XAREC, EPDM, NSF rated.</t>
  </si>
  <si>
    <t>FT-3400-200-2C31</t>
  </si>
  <si>
    <t>Electromagnetic Insertion Flowmeter w/ Freq, Pulse, Iso Analog, Dir Contact, 24V AC/DC, NEMA 4 Encl with 25' PVC cbl, for pipes 3-10" (18" Stem), Temp &lt; 150°F, 316 SS, XAREC, Viton.</t>
  </si>
  <si>
    <t>FT-3400-200-2C32</t>
  </si>
  <si>
    <t>Electromagnetic Insertion Flowmeter w/ Freq, Pulse, Iso Analog, Dir Contact, 24V AC/DC, NEMA 4 Encl with 25' PVC cbl, for pipes 3-10" (18" Stem), Temp &lt; 250°F, 316 SS, XAREC, FKM, Viton.</t>
  </si>
  <si>
    <t>FT-3400-200-2C33</t>
  </si>
  <si>
    <t>Electromagnetic Insertion Flowmeter w/ Freq, Pulse, Iso Analog, Dir Contact, 24V AC/DC, NEMA 4 Encl with 25' PVC cbl, for pipes 3-10" (18" Stem), Temp &lt; 180°F, 316 SS, XAREC, EPDM, NSF rated.</t>
  </si>
  <si>
    <t>FT-3400-200-2D41</t>
  </si>
  <si>
    <t>Electromagnetic Insertion Flowmeter w/ Freq, Pulse, Iso Analog, Dir Contact, 24V AC/DC, NEMA 4 Encl with 25' PVC cbl, for pipes 3-16" (20" Stem), Temp &lt; 150°F, 316 SS, XAREC, Viton.</t>
  </si>
  <si>
    <t>FT-3400-200-2D42</t>
  </si>
  <si>
    <t>Electromagnetic Insertion Flowmeter w/ Freq, Pulse, Iso Analog, Dir Contact, 24V AC/DC, NEMA 4 Encl with 25' PVC cbl, for pipes 3-16" (20" Stem), Temp &lt; 250°F, 316 SS, XAREC, FKM, Viton.</t>
  </si>
  <si>
    <t>FT-3400-200-2D43</t>
  </si>
  <si>
    <t>Electromagnetic Insertion Flowmeter w/ Freq, Pulse, Iso Analog, Dir Contact, 24V AC/DC, NEMA 4 Encl with 25' PVC cbl, for pipes 3-16" (20" Stem), Temp &lt; 180°F, 316 SS, XAREC, EPDM, NSF rated.</t>
  </si>
  <si>
    <t>FT-3400-200-2E51</t>
  </si>
  <si>
    <t>Electromagnetic Insertion Flowmeter w/ Freq, Pulse, Iso Analog, Dir Contact, 24V AC/DC, NEMA 4 Encl with 25' PVC cbl, for pipes 3-22" (22" Stem), Temp &lt; 150°F, 316 SS, XAREC, Viton.</t>
  </si>
  <si>
    <t>FT-3400-200-2E52</t>
  </si>
  <si>
    <t>Electromagnetic Insertion Flowmeter w/ Freq, Pulse, Iso Analog, Dir Contact, 24V AC/DC, NEMA 4 Encl with 25' PVC cbl, for pipes 3-22" (22" Stem), Temp &lt; 250°F, 316 SS, XAREC, FKM, Viton.</t>
  </si>
  <si>
    <t>FT-3400-200-2E53</t>
  </si>
  <si>
    <t>Electromagnetic Insertion Flowmeter w/ Freq, Pulse, Iso Analog, Dir Contact, 24V AC/DC, NEMA 4 Encl with 25' PVC cbl, for pipes 3-22" (22" Stem), Temp &lt; 180°F, 316 SS, XAREC, EPDM, NSF rated.</t>
  </si>
  <si>
    <t>FT-3400-200-2F61</t>
  </si>
  <si>
    <t>Electromagnetic Insertion Flowmeter w/ Freq, Pulse, Iso Analog, Dir Contact, 24V AC/DC, NEMA 4 Encl with 25' PVC cbl, for pipes 3-72" (24" Stem), Temp &lt; 150°F, 316 SS, XAREC, Viton.</t>
  </si>
  <si>
    <t>FT-3400-200-2F62</t>
  </si>
  <si>
    <t>Electromagnetic Insertion Flowmeter w/ Freq, Pulse, Iso Analog, Dir Contact, 24V AC/DC, NEMA 4 Encl with 25' PVC cbl, for pipes 3-72" (24" Stem), Temp &lt; 250°F, 316 SS, XAREC, FKM, Viton.</t>
  </si>
  <si>
    <t>FT-3400-200-2F63</t>
  </si>
  <si>
    <t>Electromagnetic Insertion Flowmeter w/ Freq, Pulse, Iso Analog, Dir Contact, 24V AC/DC, NEMA 4 Encl with 25' PVC cbl, for pipes 3-72" (24" Stem), Temp &lt; 180°F, 316 SS, XAREC, EPDM, NSF rated.</t>
  </si>
  <si>
    <t>FT-3400-200-2F71</t>
  </si>
  <si>
    <t>Electromagnetic Insertion Flowmeter w/ Freq, Pulse, Iso Analog, Dir Contact, 24V AC/DC, NEMA 4 Encl with 25' PVC cbl, for pipes 3-72" (26" Stem), Temp &lt; 150°F, 316 SS, XAREC, Viton.</t>
  </si>
  <si>
    <t>FT-3400-200-2F72</t>
  </si>
  <si>
    <t>Electromagnetic Insertion Flowmeter w/ Freq, Pulse, Iso Analog, Dir Contact, 24V AC/DC, NEMA 4 Encl with 25' PVC cbl, for pipes 3-72" (26" Stem), Temp &lt; 250°F, 316 SS, XAREC, FKM, Viton.</t>
  </si>
  <si>
    <t>FT-3400-200-2F73</t>
  </si>
  <si>
    <t>Electromagnetic Insertion Flowmeter w/ Freq, Pulse, Iso Analog, Dir Contact, 24V AC/DC, NEMA 4 Encl with 25' PVC cbl, for pipes 3-72" (26" Stem), Temp &lt; 180°F, 316 SS, XAREC, EPDM, NSF rated.</t>
  </si>
  <si>
    <t>FT-3400-200-2F81</t>
  </si>
  <si>
    <t>Electromagnetic Insertion Flowmeter w/ Freq, Pulse, Iso Analog, Dir Contact, 24V AC/DC, NEMA 4 Encl with 25' PVC cbl, for pipes 3-72" (28" Stem), Temp &lt; 150°F, 316 SS, XAREC, Viton.</t>
  </si>
  <si>
    <t>FT-3400-200-2F82</t>
  </si>
  <si>
    <t>Electromagnetic Insertion Flowmeter w/ Freq, Pulse, Iso Analog, Dir Contact, 24V AC/DC, NEMA 4 Encl with 25' PVC cbl, for pipes 3-72" (28" Stem), Temp &lt; 250°F, 316 SS, XAREC, FKM, Viton.</t>
  </si>
  <si>
    <t>FT-3400-200-2F83</t>
  </si>
  <si>
    <t>Electromagnetic Insertion Flowmeter w/ Freq, Pulse, Iso Analog, Dir Contact, 24V AC/DC, NEMA 4 Encl with 25' PVC cbl, for pipes 3-72" (28" Stem), Temp &lt; 180°F, 316 SS, XAREC, EPDM, NSF rated.</t>
  </si>
  <si>
    <t>FT-3400-200-2G11</t>
  </si>
  <si>
    <t>Electromagnetic Insertion Flowmeter w/ Freq, Pulse, Iso Analog, Dir Contact, 24V AC/DC, NEMA 4 Encl with 25' PVC cbl, for pipes 12-72" (30" Stem), Temp &lt; 150°F, 316 SS, XAREC, Viton.</t>
  </si>
  <si>
    <t>FT-3400-200-2G12</t>
  </si>
  <si>
    <t>Electromagnetic Insertion Flowmeter w/ Freq, Pulse, Iso Analog, Dir Contact, 24V AC/DC, NEMA 4 Encl with 25' PVC cbl, for pipes 12-72" (30" Stem), Temp &lt; 250°F, 316 SS, XAREC, FKM, Viton.</t>
  </si>
  <si>
    <t>FT-3400-200-2G13</t>
  </si>
  <si>
    <t>Electromagnetic Insertion Flowmeter w/ Freq, Pulse, Iso Analog, Dir Contact, 24V AC/DC, NEMA 4 Encl with 25' PVC cbl, for pipes 12-72" (30" Stem), Temp &lt; 180°F, 316 SS, XAREC, EPDM, NSF rated.</t>
  </si>
  <si>
    <t>FT-3400-200-2G21</t>
  </si>
  <si>
    <t>Electromagnetic Insertion Flowmeter w/ Freq, Pulse, Iso Analog, Dir Contact, 24V AC/DC, NEMA 4 Encl with 25' PVC cbl, for pipes 12-72" (34" Stem), Temp &lt; 150°F, 316 SS, XAREC, Viton.</t>
  </si>
  <si>
    <t>FT-3400-200-2G22</t>
  </si>
  <si>
    <t>Electromagnetic Insertion Flowmeter w/ Freq, Pulse, Iso Analog, Dir Contact, 24V AC/DC, NEMA 4 Encl with 25' PVC cbl, for pipes 12-72" (34" Stem), Temp &lt; 250°F, 316 SS, XAREC, FKM, Viton.</t>
  </si>
  <si>
    <t>FT-3400-200-2G23</t>
  </si>
  <si>
    <t>Electromagnetic Insertion Flowmeter w/ Freq, Pulse, Iso Analog, Dir Contact, 24V AC/DC, NEMA 4 Encl with 25' PVC cbl, for pipes 12-72" (34" Stem), Temp &lt; 180°F, 316 SS, XAREC, EPDM, NSF rated.</t>
  </si>
  <si>
    <t>FT-3400-200-3A13</t>
  </si>
  <si>
    <t>Electromagnetic Insertion Flowmeter w/ Freq, Pulse, Iso Analog, Dir Contact, 24V AC/DC, NEMA 6 Encl with 10' Submersible cbl, for pipes 1.25-2.5" (18" Stem), Temp &lt; 180°F, 316 SS, XAREC, EPDM, NSF rated.</t>
  </si>
  <si>
    <t>FT-3400-200-3C31</t>
  </si>
  <si>
    <t>Electromagnetic Insertion Flowmeter w/ Freq, Pulse, Iso Analog, Dir Contact, 24V AC/DC, NEMA 6 Encl with 10' Submersible cbl, for pipes 3-10" (18" Stem), Temp &lt; 150°F, 316 SS, XAREC, Viton.</t>
  </si>
  <si>
    <t>FT-3400-200-3C32</t>
  </si>
  <si>
    <t>Electromagnetic Insertion Flowmeter w/ Freq, Pulse, Iso Analog, Dir Contact, 24V AC/DC, NEMA 6 Encl with 10' Submersible cbl, for pipes 3-10" (18" Stem), Temp &lt; 250°F, 316 SS, XAREC, FKM, Viton.</t>
  </si>
  <si>
    <t>FT-3400-200-3C33</t>
  </si>
  <si>
    <t>Electromagnetic Insertion Flowmeter w/ Freq, Pulse, Iso Analog, Dir Contact, 24V AC/DC, NEMA 6 Encl with 10' Submersible cbl, for pipes 3-10" (18" Stem), Temp &lt; 180°F, 316 SS, XAREC, EPDM, NSF rated.</t>
  </si>
  <si>
    <t>FT-3400-200-3D41</t>
  </si>
  <si>
    <t>Electromagnetic Insertion Flowmeter w/ Freq, Pulse, Iso Analog, Dir Contact, 24V AC/DC, NEMA 6 Encl with 10' Submersible cbl, for pipes 3-16" (20" Stem), Temp &lt; 150°F, 316 SS, XAREC, Viton.</t>
  </si>
  <si>
    <t>FT-3400-200-3D42</t>
  </si>
  <si>
    <t>Electromagnetic Insertion Flowmeter w/ Freq, Pulse, Iso Analog, Dir Contact, 24V AC/DC, NEMA 6 Encl with 10' Submersible cbl, for pipes 3-16" (20" Stem), Temp &lt; 250°F, 316 SS, XAREC, FKM, Viton.</t>
  </si>
  <si>
    <t>FT-3400-200-3D43</t>
  </si>
  <si>
    <t>Electromagnetic Insertion Flowmeter w/ Freq, Pulse, Iso Analog, Dir Contact, 24V AC/DC, NEMA 6 Encl with 10' Submersible cbl, for pipes 3-16" (20" Stem), Temp &lt; 180°F, 316 SS, XAREC, EPDM, NSF rated.</t>
  </si>
  <si>
    <t>FT-3400-200-3E51</t>
  </si>
  <si>
    <t>Electromagnetic Insertion Flowmeter w/ Freq, Pulse, Iso Analog, Dir Contact, 24V AC/DC, NEMA 6 Encl with 10' Submersible cbl, for pipes 3-22" (22" Stem), Temp &lt; 150°F, 316 SS, XAREC, Viton.</t>
  </si>
  <si>
    <t>FT-3400-200-3E52</t>
  </si>
  <si>
    <t>Electromagnetic Insertion Flowmeter w/ Freq, Pulse, Iso Analog, Dir Contact, 24V AC/DC, NEMA 6 Encl with 10' Submersible cbl, for pipes 3-22" (22" Stem), Temp &lt; 250°F, 316 SS, XAREC, FKM, Viton.</t>
  </si>
  <si>
    <t>FT-3400-200-3E53</t>
  </si>
  <si>
    <t>Electromagnetic Insertion Flowmeter w/ Freq, Pulse, Iso Analog, Dir Contact, 24V AC/DC, NEMA 6 Encl with 10' Submersible cbl, for pipes 3-22" (22" Stem), Temp &lt; 180°F, 316 SS, XAREC, EPDM, NSF rated.</t>
  </si>
  <si>
    <t>FT-3400-200-3F61</t>
  </si>
  <si>
    <t>Electromagnetic Insertion Flowmeter w/ Freq, Pulse, Iso Analog, Dir Contact, 24V AC/DC, NEMA 6 Encl with 10' Submersible cbl, for pipes 3-72" (24" Stem), Temp &lt; 150°F, 316 SS, XAREC, Viton.</t>
  </si>
  <si>
    <t>FT-3400-200-3F62</t>
  </si>
  <si>
    <t>Electromagnetic Insertion Flowmeter w/ Freq, Pulse, Iso Analog, Dir Contact, 24V AC/DC, NEMA 6 Encl with 10' Submersible cbl, for pipes 3-72" (24" Stem), Temp &lt; 250°F, 316 SS, XAREC, FKM, Viton.</t>
  </si>
  <si>
    <t>FT-3400-200-3F63</t>
  </si>
  <si>
    <t>Electromagnetic Insertion Flowmeter w/ Freq, Pulse, Iso Analog, Dir Contact, 24V AC/DC, NEMA 6 Encl with 10' Submersible cbl, for pipes 3-72" (24" Stem), Temp &lt; 180°F, 316 SS, XAREC, EPDM, NSF rated.</t>
  </si>
  <si>
    <t>FT-3400-200-3F71</t>
  </si>
  <si>
    <t>Electromagnetic Insertion Flowmeter w/ Freq, Pulse, Iso Analog, Dir Contact, 24V AC/DC, NEMA 6 Encl with 10' Submersible cbl, for pipes 3-72" (26" Stem), Temp &lt; 150°F, 316 SS, XAREC, Viton.</t>
  </si>
  <si>
    <t>FT-3400-200-3F72</t>
  </si>
  <si>
    <t>Electromagnetic Insertion Flowmeter w/ Freq, Pulse, Iso Analog, Dir Contact, 24V AC/DC, NEMA 6 Encl with 10' Submersible cbl, for pipes 3-72" (26" Stem), Temp &lt; 250°F, 316 SS, XAREC, FKM, Viton.</t>
  </si>
  <si>
    <t>FT-3400-200-3F73</t>
  </si>
  <si>
    <t>Electromagnetic Insertion Flowmeter w/ Freq, Pulse, Iso Analog, Dir Contact, 24V AC/DC, NEMA 6 Encl with 10' Submersible cbl, for pipes 3-72" (26" Stem), Temp &lt; 180°F, 316 SS, XAREC, EPDM, NSF rated.</t>
  </si>
  <si>
    <t>FT-3400-200-3F81</t>
  </si>
  <si>
    <t>Electromagnetic Insertion Flowmeter w/ Freq, Pulse, Iso Analog, Dir Contact, 24V AC/DC, NEMA 6 Encl with 10' Submersible cbl, for pipes 3-72" (28" Stem), Temp &lt; 150°F, 316 SS, XAREC, Viton.</t>
  </si>
  <si>
    <t>FT-3400-200-3F82</t>
  </si>
  <si>
    <t>Electromagnetic Insertion Flowmeter w/ Freq, Pulse, Iso Analog, Dir Contact, 24V AC/DC, NEMA 6 Encl with 10' Submersible cbl, for pipes 3-72" (28" Stem), Temp &lt; 250°F, 316 SS, XAREC, FKM, Viton.</t>
  </si>
  <si>
    <t>FT-3400-200-3F83</t>
  </si>
  <si>
    <t>Electromagnetic Insertion Flowmeter w/ Freq, Pulse, Iso Analog, Dir Contact, 24V AC/DC, NEMA 6 Encl with 10' Submersible cbl, for pipes 3-72" (28" Stem), Temp &lt; 180°F, 316 SS, XAREC, EPDM, NSF rated.</t>
  </si>
  <si>
    <t>FT-3400-200-3G11</t>
  </si>
  <si>
    <t>Electromagnetic Insertion Flowmeter w/ Freq, Pulse, Iso Analog, Dir Contact, 24V AC/DC, NEMA 6 Encl with 10' Submersible cbl, for pipes 12-72" (30" Stem), Temp &lt; 150°F, 316 SS, XAREC, Viton.</t>
  </si>
  <si>
    <t>FT-3400-200-3G12</t>
  </si>
  <si>
    <t>Electromagnetic Insertion Flowmeter w/ Freq, Pulse, Iso Analog, Dir Contact, 24V AC/DC, NEMA 6 Encl with 10' Submersible cbl, for pipes 12-72" (30" Stem), Temp &lt; 250°F, 316 SS, XAREC, FKM, Viton.</t>
  </si>
  <si>
    <t>FT-3400-200-3G13</t>
  </si>
  <si>
    <t>Electromagnetic Insertion Flowmeter w/ Freq, Pulse, Iso Analog, Dir Contact, 24V AC/DC, NEMA 6 Encl with 10' Submersible cbl, for pipes 12-72" (30" Stem), Temp &lt; 180°F, 316 SS, XAREC, EPDM, NSF rated.</t>
  </si>
  <si>
    <t>FT-3400-200-3G21</t>
  </si>
  <si>
    <t>Electromagnetic Insertion Flowmeter w/ Freq, Pulse, Iso Analog, Dir Contact, 24V AC/DC, NEMA 6 Encl with 10' Submersible cbl, for pipes 12-72" (34" Stem), Temp &lt; 150°F, 316 SS, XAREC, Viton.</t>
  </si>
  <si>
    <t>FT-3400-200-3G22</t>
  </si>
  <si>
    <t>Electromagnetic Insertion Flowmeter w/ Freq, Pulse, Iso Analog, Dir Contact, 24V AC/DC, NEMA 6 Encl with 10' Submersible cbl, for pipes 12-72" (34" Stem), Temp &lt; 250°F, 316 SS, XAREC, FKM, Viton.</t>
  </si>
  <si>
    <t>FT-3400-200-3G23</t>
  </si>
  <si>
    <t>Electromagnetic Insertion Flowmeter w/ Freq, Pulse, Iso Analog, Dir Contact, 24V AC/DC, NEMA 6 Encl with 10' Submersible cbl, for pipes 12-72" (34" Stem), Temp &lt; 180°F, 316 SS, XAREC, EPDM, NSF rated.</t>
  </si>
  <si>
    <t>FT-3400-200-4A13</t>
  </si>
  <si>
    <t>Electromagnetic Insertion Flowmeter w/ Freq, Pulse, Iso Analog, Dir Contact, 24V AC/DC, NEMA 6 Encl with 25' Submersible cbl, for pipes 1.25-2.5" (18" Stem), Temp &lt; 180°F, 316 SS, XAREC, EPDM, NSF rated.</t>
  </si>
  <si>
    <t>FT-3400-200-4C31</t>
  </si>
  <si>
    <t>Electromagnetic Insertion Flowmeter w/ Freq, Pulse, Iso Analog, Dir Contact, 24V AC/DC, NEMA 6 Encl with 25' Submersible cbl, for pipes 3-10" (18" Stem), Temp &lt; 150°F, 316 SS, XAREC, Viton.</t>
  </si>
  <si>
    <t>FT-3400-200-4C32</t>
  </si>
  <si>
    <t>Electromagnetic Insertion Flowmeter w/ Freq, Pulse, Iso Analog, Dir Contact, 24V AC/DC, NEMA 6 Encl with 25' Submersible cbl, for pipes 3-10" (18" Stem), Temp &lt; 250°F, 316 SS, XAREC, FKM, Viton.</t>
  </si>
  <si>
    <t>FT-3400-200-4C33</t>
  </si>
  <si>
    <t>Electromagnetic Insertion Flowmeter w/ Freq, Pulse, Iso Analog, Dir Contact, 24V AC/DC, NEMA 6 Encl with 25' Submersible cbl, for pipes 3-10" (18" Stem), Temp &lt; 180°F, 316 SS, XAREC, EPDM, NSF rated.</t>
  </si>
  <si>
    <t>FT-3400-200-4D41</t>
  </si>
  <si>
    <t>Electromagnetic Insertion Flowmeter w/ Freq, Pulse, Iso Analog, Dir Contact, 24V AC/DC, NEMA 6 Encl with 25' Submersible cbl, for pipes 3-16" (20" Stem), Temp &lt; 150°F, 316 SS, XAREC, Viton.</t>
  </si>
  <si>
    <t>FT-3400-200-4D42</t>
  </si>
  <si>
    <t>Electromagnetic Insertion Flowmeter w/ Freq, Pulse, Iso Analog, Dir Contact, 24V AC/DC, NEMA 6 Encl with 25' Submersible cbl, for pipes 3-16" (20" Stem), Temp &lt; 250°F, 316 SS, XAREC, FKM, Viton.</t>
  </si>
  <si>
    <t>FT-3400-200-4D43</t>
  </si>
  <si>
    <t>Electromagnetic Insertion Flowmeter w/ Freq, Pulse, Iso Analog, Dir Contact, 24V AC/DC, NEMA 6 Encl with 25' Submersible cbl, for pipes 3-16" (20" Stem), Temp &lt; 180°F, 316 SS, XAREC, EPDM, NSF rated.</t>
  </si>
  <si>
    <t>FT-3400-200-4E51</t>
  </si>
  <si>
    <t>Electromagnetic Insertion Flowmeter w/ Freq, Pulse, Iso Analog, Dir Contact, 24V AC/DC, NEMA 6 Encl with 25' Submersible cbl, for pipes 3-22" (22" Stem), Temp &lt; 150°F, 316 SS, XAREC, Viton.</t>
  </si>
  <si>
    <t>FT-3400-200-4E52</t>
  </si>
  <si>
    <t>Electromagnetic Insertion Flowmeter w/ Freq, Pulse, Iso Analog, Dir Contact, 24V AC/DC, NEMA 6 Encl with 25' Submersible cbl, for pipes 3-22" (22" Stem), Temp &lt; 250°F, 316 SS, XAREC, FKM, Viton.</t>
  </si>
  <si>
    <t>FT-3400-200-4E53</t>
  </si>
  <si>
    <t>Electromagnetic Insertion Flowmeter w/ Freq, Pulse, Iso Analog, Dir Contact, 24V AC/DC, NEMA 6 Encl with 25' Submersible cbl, for pipes 3-22" (22" Stem), Temp &lt; 180°F, 316 SS, XAREC, EPDM, NSF rated.</t>
  </si>
  <si>
    <t>FT-3400-200-4F61</t>
  </si>
  <si>
    <t>Electromagnetic Insertion Flowmeter w/ Freq, Pulse, Iso Analog, Dir Contact, 24V AC/DC, NEMA 6 Encl with 25' Submersible cbl, for pipes 3-72" (24" Stem), Temp &lt; 150°F, 316 SS, XAREC, Viton.</t>
  </si>
  <si>
    <t>FT-3400-200-4F62</t>
  </si>
  <si>
    <t>Electromagnetic Insertion Flowmeter w/ Freq, Pulse, Iso Analog, Dir Contact, 24V AC/DC, NEMA 6 Encl with 25' Submersible cbl, for pipes 3-72" (24" Stem), Temp &lt; 250°F, 316 SS, XAREC, FKM, Viton.</t>
  </si>
  <si>
    <t>FT-3400-200-4F63</t>
  </si>
  <si>
    <t>Electromagnetic Insertion Flowmeter w/ Freq, Pulse, Iso Analog, Dir Contact, 24V AC/DC, NEMA 6 Encl with 25' Submersible cbl, for pipes 3-72" (24" Stem), Temp &lt; 180°F, 316 SS, XAREC, EPDM, NSF rated.</t>
  </si>
  <si>
    <t>FT-3400-200-4F71</t>
  </si>
  <si>
    <t>Electromagnetic Insertion Flowmeter w/ Freq, Pulse, Iso Analog, Dir Contact, 24V AC/DC, NEMA 6 Encl with 25' Submersible cbl, for pipes 3-72" (26" Stem), Temp &lt; 150°F, 316 SS, XAREC, Viton.</t>
  </si>
  <si>
    <t>FT-3400-200-4F72</t>
  </si>
  <si>
    <t>Electromagnetic Insertion Flowmeter w/ Freq, Pulse, Iso Analog, Dir Contact, 24V AC/DC, NEMA 6 Encl with 25' Submersible cbl, for pipes 3-72" (26" Stem), Temp &lt; 250°F, 316 SS, XAREC, FKM, Viton.</t>
  </si>
  <si>
    <t>FT-3400-200-4F73</t>
  </si>
  <si>
    <t>Electromagnetic Insertion Flowmeter w/ Freq, Pulse, Iso Analog, Dir Contact, 24V AC/DC, NEMA 6 Encl with 25' Submersible cbl, for pipes 3-72" (26" Stem), Temp &lt; 180°F, 316 SS, XAREC, EPDM, NSF rated.</t>
  </si>
  <si>
    <t>FT-3400-200-4F81</t>
  </si>
  <si>
    <t>Electromagnetic Insertion Flowmeter w/ Freq, Pulse, Iso Analog, Dir Contact, 24V AC/DC, NEMA 6 Encl with 25' Submersible cbl, for pipes 3-72" (28" Stem), Temp &lt; 150°F, 316 SS, XAREC, Viton.</t>
  </si>
  <si>
    <t>FT-3400-200-4F82</t>
  </si>
  <si>
    <t>Electromagnetic Insertion Flowmeter w/ Freq, Pulse, Iso Analog, Dir Contact, 24V AC/DC, NEMA 6 Encl with 25' Submersible cbl, for pipes 3-72" (28" Stem), Temp &lt; 250°F, 316 SS, XAREC, FKM, Viton.</t>
  </si>
  <si>
    <t>FT-3400-200-4F83</t>
  </si>
  <si>
    <t>Electromagnetic Insertion Flowmeter w/ Freq, Pulse, Iso Analog, Dir Contact, 24V AC/DC, NEMA 6 Encl with 25' Submersible cbl, for pipes 3-72" (28" Stem), Temp &lt; 180°F, 316 SS, XAREC, EPDM, NSF rated.</t>
  </si>
  <si>
    <t>FT-3400-200-4G11</t>
  </si>
  <si>
    <t>Electromagnetic Insertion Flowmeter w/ Freq, Pulse, Iso Analog, Dir Contact, 24V AC/DC, NEMA 6 Encl with 25' Submersible cbl, for pipes 12-72" (30" Stem), Temp &lt; 150°F, 316 SS, XAREC, Viton.</t>
  </si>
  <si>
    <t>FT-3400-200-4G12</t>
  </si>
  <si>
    <t>Electromagnetic Insertion Flowmeter w/ Freq, Pulse, Iso Analog, Dir Contact, 24V AC/DC, NEMA 6 Encl with 25' Submersible cbl, for pipes 12-72" (30" Stem), Temp &lt; 250°F, 316 SS, XAREC, FKM, Viton.</t>
  </si>
  <si>
    <t>FT-3400-200-4G13</t>
  </si>
  <si>
    <t>Electromagnetic Insertion Flowmeter w/ Freq, Pulse, Iso Analog, Dir Contact, 24V AC/DC, NEMA 6 Encl with 25' Submersible cbl, for pipes 12-72" (30" Stem), Temp &lt; 180°F, 316 SS, XAREC, EPDM, NSF rated.</t>
  </si>
  <si>
    <t>FT-3400-200-4G21</t>
  </si>
  <si>
    <t>Electromagnetic Insertion Flowmeter w/ Freq, Pulse, Iso Analog, Dir Contact, 24V AC/DC, NEMA 6 Encl with 25' Submersible cbl, for pipes 12-72" (34" Stem), Temp &lt; 150°F, 316 SS, XAREC, Viton.</t>
  </si>
  <si>
    <t>FT-3400-200-4G22</t>
  </si>
  <si>
    <t>Electromagnetic Insertion Flowmeter w/ Freq, Pulse, Iso Analog, Dir Contact, 24V AC/DC, NEMA 6 Encl with 25' Submersible cbl, for pipes 12-72" (34" Stem), Temp &lt; 250°F, 316 SS, XAREC, FKM, Viton.</t>
  </si>
  <si>
    <t>FT-3400-200-4G23</t>
  </si>
  <si>
    <t>Electromagnetic Insertion Flowmeter w/ Freq, Pulse, Iso Analog, Dir Contact, 24V AC/DC, NEMA 6 Encl with 25' Submersible cbl, for pipes 12-72" (34" Stem), Temp &lt; 180°F, 316 SS, XAREC, EPDM, NSF rated.</t>
  </si>
  <si>
    <t>FT-3400-201-1A13</t>
  </si>
  <si>
    <t>Electromagnetic Insertion Flowmeter w/ Freq, Pulse, Iso Analog, Dir Contact, 24V AC/DC, w/ BT, NEMA 4 Encl with 10' PVC cbl, for pipes 1.25-2.5" (18" Stem), Temp &lt; 180°F, 316 SS, XAREC, EPDM, NSF rated.</t>
  </si>
  <si>
    <t>FT-3400-201-1C31</t>
  </si>
  <si>
    <t>Electromagnetic Insertion Flowmeter w/ Freq, Pulse, Iso Analog, Dir Contact, 24V AC/DC, w/ BT, NEMA 4 Encl with 10' PVC cbl, for pipes 3-10" (18" Stem), Temp &lt; 150°F, 316 SS, XAREC, Viton.</t>
  </si>
  <si>
    <t>FT-3400-201-1C32</t>
  </si>
  <si>
    <t>Electromagnetic Insertion Flowmeter w/ Freq, Pulse, Iso Analog, Dir Contact, 24V AC/DC, w/ BT, NEMA 4 Encl with 10' PVC cbl, for pipes 3-10" (18" Stem), Temp &lt; 250°F, 316 SS, XAREC, FKM, Viton.</t>
  </si>
  <si>
    <t>FT-3400-201-1C33</t>
  </si>
  <si>
    <t>Electromagnetic Insertion Flowmeter w/ Freq, Pulse, Iso Analog, Dir Contact, 24V AC/DC, w/ BT, NEMA 4 Encl with 10' PVC cbl, for pipes 3-10" (18" Stem), Temp &lt; 180°F, 316 SS, XAREC, EPDM, NSF rated.</t>
  </si>
  <si>
    <t>FT-3400-201-1D41</t>
  </si>
  <si>
    <t>Electromagnetic Insertion Flowmeter w/ Freq, Pulse, Iso Analog, Dir Contact, 24V AC/DC, w/ BT, NEMA 4 Encl with 10' PVC cbl, for pipes 3-16" (20" Stem), Temp &lt; 150°F, 316 SS, XAREC, Viton.</t>
  </si>
  <si>
    <t>FT-3400-201-1D42</t>
  </si>
  <si>
    <t>Electromagnetic Insertion Flowmeter w/ Freq, Pulse, Iso Analog, Dir Contact, 24V AC/DC, w/ BT, NEMA 4 Encl with 10' PVC cbl, for pipes 3-16" (20" Stem), Temp &lt; 250°F, 316 SS, XAREC, FKM, Viton.</t>
  </si>
  <si>
    <t>FT-3400-201-1D43</t>
  </si>
  <si>
    <t>Electromagnetic Insertion Flowmeter w/ Freq, Pulse, Iso Analog, Dir Contact, 24V AC/DC, w/ BT, NEMA 4 Encl with 10' PVC cbl, for pipes 3-16" (20" Stem), Temp &lt; 180°F, 316 SS, XAREC, EPDM, NSF rated.</t>
  </si>
  <si>
    <t>FT-3400-201-1E51</t>
  </si>
  <si>
    <t>Electromagnetic Insertion Flowmeter w/ Freq, Pulse, Iso Analog, Dir Contact, 24V AC/DC, w/ BT, NEMA 4 Encl with 10' PVC cbl, for pipes 3-22" (22" Stem), Temp &lt; 150°F, 316 SS, XAREC, Viton.</t>
  </si>
  <si>
    <t>FT-3400-201-1E52</t>
  </si>
  <si>
    <t>Electromagnetic Insertion Flowmeter w/ Freq, Pulse, Iso Analog, Dir Contact, 24V AC/DC, w/ BT, NEMA 4 Encl with 10' PVC cbl, for pipes 3-22" (22" Stem), Temp &lt; 250°F, 316 SS, XAREC, FKM, Viton.</t>
  </si>
  <si>
    <t>FT-3400-201-1E53</t>
  </si>
  <si>
    <t>Electromagnetic Insertion Flowmeter w/ Freq, Pulse, Iso Analog, Dir Contact, 24V AC/DC, w/ BT, NEMA 4 Encl with 10' PVC cbl, for pipes 3-22" (22" Stem), Temp &lt; 180°F, 316 SS, XAREC, EPDM, NSF rated.</t>
  </si>
  <si>
    <t>FT-3400-201-1F61</t>
  </si>
  <si>
    <t>Electromagnetic Insertion Flowmeter w/ Freq, Pulse, Iso Analog, Dir Contact, 24V AC/DC, w/ BT, NEMA 4 Encl with 10' PVC cbl, for pipes 3-72" (24" Stem), Temp &lt; 150°F, 316 SS, XAREC, Viton.</t>
  </si>
  <si>
    <t>FT-3400-201-1F62</t>
  </si>
  <si>
    <t>Electromagnetic Insertion Flowmeter w/ Freq, Pulse, Iso Analog, Dir Contact, 24V AC/DC, w/ BT, NEMA 4 Encl with 10' PVC cbl, for pipes 3-72" (24" Stem), Temp &lt; 250°F, 316 SS, XAREC, FKM, Viton.</t>
  </si>
  <si>
    <t>FT-3400-201-1F63</t>
  </si>
  <si>
    <t>Electromagnetic Insertion Flowmeter w/ Freq, Pulse, Iso Analog, Dir Contact, 24V AC/DC, w/ BT, NEMA 4 Encl with 10' PVC cbl, for pipes 3-72" (24" Stem), Temp &lt; 180°F, 316 SS, XAREC, EPDM, NSF rated.</t>
  </si>
  <si>
    <t>FT-3400-201-1F71</t>
  </si>
  <si>
    <t>Electromagnetic Insertion Flowmeter w/ Freq, Pulse, Iso Analog, Dir Contact, 24V AC/DC, w/ BT, NEMA 4 Encl with 10' PVC cbl, for pipes 3-72" (26" Stem), Temp &lt; 150°F, 316 SS, XAREC, Viton.</t>
  </si>
  <si>
    <t>FT-3400-201-1F72</t>
  </si>
  <si>
    <t>Electromagnetic Insertion Flowmeter w/ Freq, Pulse, Iso Analog, Dir Contact, 24V AC/DC, w/ BT, NEMA 4 Encl with 10' PVC cbl, for pipes 3-72" (26" Stem), Temp &lt; 250°F, 316 SS, XAREC, FKM, Viton.</t>
  </si>
  <si>
    <t>FT-3400-201-1F73</t>
  </si>
  <si>
    <t>Electromagnetic Insertion Flowmeter w/ Freq, Pulse, Iso Analog, Dir Contact, 24V AC/DC, w/ BT, NEMA 4 Encl with 10' PVC cbl, for pipes 3-72" (26" Stem), Temp &lt; 180°F, 316 SS, XAREC, EPDM, NSF rated.</t>
  </si>
  <si>
    <t>FT-3400-201-1F81</t>
  </si>
  <si>
    <t>Electromagnetic Insertion Flowmeter w/ Freq, Pulse, Iso Analog, Dir Contact, 24V AC/DC, w/ BT, NEMA 4 Encl with 10' PVC cbl, for pipes 3-72" (28" Stem), Temp &lt; 150°F, 316 SS, XAREC, Viton.</t>
  </si>
  <si>
    <t>FT-3400-201-1F82</t>
  </si>
  <si>
    <t>Electromagnetic Insertion Flowmeter w/ Freq, Pulse, Iso Analog, Dir Contact, 24V AC/DC, w/ BT, NEMA 4 Encl with 10' PVC cbl, for pipes 3-72" (28" Stem), Temp &lt; 250°F, 316 SS, XAREC, FKM, Viton.</t>
  </si>
  <si>
    <t>FT-3400-201-1F83</t>
  </si>
  <si>
    <t>Electromagnetic Insertion Flowmeter w/ Freq, Pulse, Iso Analog, Dir Contact, 24V AC/DC, w/ BT, NEMA 4 Encl with 10' PVC cbl, for pipes 3-72" (28" Stem), Temp &lt; 180°F, 316 SS, XAREC, EPDM, NSF rated.</t>
  </si>
  <si>
    <t>FT-3400-201-1G11</t>
  </si>
  <si>
    <t>Electromagnetic Insertion Flowmeter w/ Freq, Pulse, Iso Analog, Dir Contact, 24V AC/DC, w/ BT, NEMA 4 Encl with 10' PVC cbl, for pipes 12-72" (30" Stem), Temp &lt; 150°F, 316 SS, XAREC, Viton.</t>
  </si>
  <si>
    <t>FT-3400-201-1G12</t>
  </si>
  <si>
    <t>Electromagnetic Insertion Flowmeter w/ Freq, Pulse, Iso Analog, Dir Contact, 24V AC/DC, w/ BT, NEMA 4 Encl with 10' PVC cbl, for pipes 12-72" (30" Stem), Temp &lt; 250°F, 316 SS, XAREC, FKM, Viton.</t>
  </si>
  <si>
    <t>FT-3400-201-1G13</t>
  </si>
  <si>
    <t>Electromagnetic Insertion Flowmeter w/ Freq, Pulse, Iso Analog, Dir Contact, 24V AC/DC, w/ BT, NEMA 4 Encl with 10' PVC cbl, for pipes 12-72" (30" Stem), Temp &lt; 180°F, 316 SS, XAREC, EPDM, NSF rated.</t>
  </si>
  <si>
    <t>FT-3400-201-1G21</t>
  </si>
  <si>
    <t>Electromagnetic Insertion Flowmeter w/ Freq, Pulse, Iso Analog, Dir Contact, 24V AC/DC, w/ BT, NEMA 4 Encl with 10' PVC cbl, for pipes 12-72" (34" Stem), Temp &lt; 150°F, 316 SS, XAREC, Viton.</t>
  </si>
  <si>
    <t>FT-3400-201-1G22</t>
  </si>
  <si>
    <t>Electromagnetic Insertion Flowmeter w/ Freq, Pulse, Iso Analog, Dir Contact, 24V AC/DC, w/ BT, NEMA 4 Encl with 10' PVC cbl, for pipes 12-72" (34" Stem), Temp &lt; 250°F, 316 SS, XAREC, FKM, Viton.</t>
  </si>
  <si>
    <t>FT-3400-201-1G23</t>
  </si>
  <si>
    <t>Electromagnetic Insertion Flowmeter w/ Freq, Pulse, Iso Analog, Dir Contact, 24V AC/DC, w/ BT, NEMA 4 Encl with 10' PVC cbl, for pipes 12-72" (34" Stem), Temp &lt; 180°F, 316 SS, XAREC, EPDM, NSF rated.</t>
  </si>
  <si>
    <t>FT-3400-201-2A13</t>
  </si>
  <si>
    <t>Electromagnetic Insertion Flowmeter w/ Freq, Pulse, Iso Analog, Dir Contact, 24V AC/DC, w/ BT, NEMA 4 Encl with 25' PVC cbl, for pipes 1.25-2.5" (18" Stem), Temp &lt; 180°F, 316 SS, XAREC, EPDM, NSF rated.</t>
  </si>
  <si>
    <t>FT-3400-201-2C31</t>
  </si>
  <si>
    <t>Electromagnetic Insertion Flowmeter w/ Freq, Pulse, Iso Analog, Dir Contact, 24V AC/DC, w/ BT, NEMA 4 Encl with 25' PVC cbl, for pipes 3-10" (18" Stem), Temp &lt; 150°F, 316 SS, XAREC, Viton.</t>
  </si>
  <si>
    <t>FT-3400-201-2C32</t>
  </si>
  <si>
    <t>Electromagnetic Insertion Flowmeter w/ Freq, Pulse, Iso Analog, Dir Contact, 24V AC/DC, w/ BT, NEMA 4 Encl with 25' PVC cbl, for pipes 3-10" (18" Stem), Temp &lt; 250°F, 316 SS, XAREC, FKM, Viton.</t>
  </si>
  <si>
    <t>FT-3400-201-2C33</t>
  </si>
  <si>
    <t>Electromagnetic Insertion Flowmeter w/ Freq, Pulse, Iso Analog, Dir Contact, 24V AC/DC, w/ BT, NEMA 4 Encl with 25' PVC cbl, for pipes 3-10" (18" Stem), Temp &lt; 180°F, 316 SS, XAREC, EPDM, NSF rated.</t>
  </si>
  <si>
    <t>FT-3400-201-2D41</t>
  </si>
  <si>
    <t>Electromagnetic Insertion Flowmeter w/ Freq, Pulse, Iso Analog, Dir Contact, 24V AC/DC, w/ BT, NEMA 4 Encl with 25' PVC cbl, for pipes 3-16" (20" Stem), Temp &lt; 150°F, 316 SS, XAREC, Viton.</t>
  </si>
  <si>
    <t>FT-3400-201-2D42</t>
  </si>
  <si>
    <t>Electromagnetic Insertion Flowmeter w/ Freq, Pulse, Iso Analog, Dir Contact, 24V AC/DC, w/ BT, NEMA 4 Encl with 25' PVC cbl, for pipes 3-16" (20" Stem), Temp &lt; 250°F, 316 SS, XAREC, FKM, Viton.</t>
  </si>
  <si>
    <t>FT-3400-201-2D43</t>
  </si>
  <si>
    <t>Electromagnetic Insertion Flowmeter w/ Freq, Pulse, Iso Analog, Dir Contact, 24V AC/DC, w/ BT, NEMA 4 Encl with 25' PVC cbl, for pipes 3-16" (20" Stem), Temp &lt; 180°F, 316 SS, XAREC, EPDM, NSF rated.</t>
  </si>
  <si>
    <t>FT-3400-201-2E51</t>
  </si>
  <si>
    <t>Electromagnetic Insertion Flowmeter w/ Freq, Pulse, Iso Analog, Dir Contact, 24V AC/DC, w/ BT, NEMA 4 Encl with 25' PVC cbl, for pipes 3-22" (22" Stem), Temp &lt; 150°F, 316 SS, XAREC, Viton.</t>
  </si>
  <si>
    <t>FT-3400-201-2E52</t>
  </si>
  <si>
    <t>Electromagnetic Insertion Flowmeter w/ Freq, Pulse, Iso Analog, Dir Contact, 24V AC/DC, w/ BT, NEMA 4 Encl with 25' PVC cbl, for pipes 3-22" (22" Stem), Temp &lt; 250°F, 316 SS, XAREC, FKM, Viton.</t>
  </si>
  <si>
    <t>FT-3400-201-2E53</t>
  </si>
  <si>
    <t>Electromagnetic Insertion Flowmeter w/ Freq, Pulse, Iso Analog, Dir Contact, 24V AC/DC, w/ BT, NEMA 4 Encl with 25' PVC cbl, for pipes 3-22" (22" Stem), Temp &lt; 180°F, 316 SS, XAREC, EPDM, NSF rated.</t>
  </si>
  <si>
    <t>FT-3400-201-2F61</t>
  </si>
  <si>
    <t>Electromagnetic Insertion Flowmeter w/ Freq, Pulse, Iso Analog, Dir Contact, 24V AC/DC, w/ BT, NEMA 4 Encl with 25' PVC cbl, for pipes 3-72" (24" Stem), Temp &lt; 150°F, 316 SS, XAREC, Viton.</t>
  </si>
  <si>
    <t>FT-3400-201-2F62</t>
  </si>
  <si>
    <t>Electromagnetic Insertion Flowmeter w/ Freq, Pulse, Iso Analog, Dir Contact, 24V AC/DC, w/ BT, NEMA 4 Encl with 25' PVC cbl, for pipes 3-72" (24" Stem), Temp &lt; 250°F, 316 SS, XAREC, FKM, Viton.</t>
  </si>
  <si>
    <t>FT-3400-201-2F63</t>
  </si>
  <si>
    <t>Electromagnetic Insertion Flowmeter w/ Freq, Pulse, Iso Analog, Dir Contact, 24V AC/DC, w/ BT, NEMA 4 Encl with 25' PVC cbl, for pipes 3-72" (24" Stem), Temp &lt; 180°F, 316 SS, XAREC, EPDM, NSF rated.</t>
  </si>
  <si>
    <t>FT-3400-201-2F71</t>
  </si>
  <si>
    <t>Electromagnetic Insertion Flowmeter w/ Freq, Pulse, Iso Analog, Dir Contact, 24V AC/DC, w/ BT, NEMA 4 Encl with 25' PVC cbl, for pipes 3-72" (26" Stem), Temp &lt; 150°F, 316 SS, XAREC, Viton.</t>
  </si>
  <si>
    <t>FT-3400-201-2F72</t>
  </si>
  <si>
    <t>Electromagnetic Insertion Flowmeter w/ Freq, Pulse, Iso Analog, Dir Contact, 24V AC/DC, w/ BT, NEMA 4 Encl with 25' PVC cbl, for pipes 3-72" (26" Stem), Temp &lt; 250°F, 316 SS, XAREC, FKM, Viton.</t>
  </si>
  <si>
    <t>FT-3400-201-2F73</t>
  </si>
  <si>
    <t>Electromagnetic Insertion Flowmeter w/ Freq, Pulse, Iso Analog, Dir Contact, 24V AC/DC, w/ BT, NEMA 4 Encl with 25' PVC cbl, for pipes 3-72" (26" Stem), Temp &lt; 180°F, 316 SS, XAREC, EPDM, NSF rated.</t>
  </si>
  <si>
    <t>FT-3400-201-2F81</t>
  </si>
  <si>
    <t>Electromagnetic Insertion Flowmeter w/ Freq, Pulse, Iso Analog, Dir Contact, 24V AC/DC, w/ BT, NEMA 4 Encl with 25' PVC cbl, for pipes 3-72" (28" Stem), Temp &lt; 150°F, 316 SS, XAREC, Viton.</t>
  </si>
  <si>
    <t>FT-3400-201-2F82</t>
  </si>
  <si>
    <t>Electromagnetic Insertion Flowmeter w/ Freq, Pulse, Iso Analog, Dir Contact, 24V AC/DC, w/ BT, NEMA 4 Encl with 25' PVC cbl, for pipes 3-72" (28" Stem), Temp &lt; 250°F, 316 SS, XAREC, FKM, Viton.</t>
  </si>
  <si>
    <t>FT-3400-201-2F83</t>
  </si>
  <si>
    <t>Electromagnetic Insertion Flowmeter w/ Freq, Pulse, Iso Analog, Dir Contact, 24V AC/DC, w/ BT, NEMA 4 Encl with 25' PVC cbl, for pipes 3-72" (28" Stem), Temp &lt; 180°F, 316 SS, XAREC, EPDM, NSF rated.</t>
  </si>
  <si>
    <t>FT-3400-201-2G11</t>
  </si>
  <si>
    <t>Electromagnetic Insertion Flowmeter w/ Freq, Pulse, Iso Analog, Dir Contact, 24V AC/DC, w/ BT, NEMA 4 Encl with 25' PVC cbl, for pipes 12-72" (30" Stem), Temp &lt; 150°F, 316 SS, XAREC, Viton.</t>
  </si>
  <si>
    <t>FT-3400-201-2G12</t>
  </si>
  <si>
    <t>Electromagnetic Insertion Flowmeter w/ Freq, Pulse, Iso Analog, Dir Contact, 24V AC/DC, w/ BT, NEMA 4 Encl with 25' PVC cbl, for pipes 12-72" (30" Stem), Temp &lt; 250°F, 316 SS, XAREC, FKM, Viton.</t>
  </si>
  <si>
    <t>FT-3400-201-2G13</t>
  </si>
  <si>
    <t>Electromagnetic Insertion Flowmeter w/ Freq, Pulse, Iso Analog, Dir Contact, 24V AC/DC, w/ BT, NEMA 4 Encl with 25' PVC cbl, for pipes 12-72" (30" Stem), Temp &lt; 180°F, 316 SS, XAREC, EPDM, NSF rated.</t>
  </si>
  <si>
    <t>FT-3400-201-2G21</t>
  </si>
  <si>
    <t>Electromagnetic Insertion Flowmeter w/ Freq, Pulse, Iso Analog, Dir Contact, 24V AC/DC, w/ BT, NEMA 4 Encl with 25' PVC cbl, for pipes 12-72" (34" Stem), Temp &lt; 150°F, 316 SS, XAREC, Viton.</t>
  </si>
  <si>
    <t>FT-3400-201-2G22</t>
  </si>
  <si>
    <t>Electromagnetic Insertion Flowmeter w/ Freq, Pulse, Iso Analog, Dir Contact, 24V AC/DC, w/ BT, NEMA 4 Encl with 25' PVC cbl, for pipes 12-72" (34" Stem), Temp &lt; 250°F, 316 SS, XAREC, FKM, Viton.</t>
  </si>
  <si>
    <t>FT-3400-201-2G23</t>
  </si>
  <si>
    <t>Electromagnetic Insertion Flowmeter w/ Freq, Pulse, Iso Analog, Dir Contact, 24V AC/DC, w/ BT, NEMA 4 Encl with 25' PVC cbl, for pipes 12-72" (34" Stem), Temp &lt; 180°F, 316 SS, XAREC, EPDM, NSF rated.</t>
  </si>
  <si>
    <t>FT-3400-201-3A13</t>
  </si>
  <si>
    <t>Electromagnetic Insertion Flowmeter w/ Freq, Pulse, Iso Analog, Dir Contact, 24V AC/DC, w/ BT, NEMA 6 Encl with 10' Submersible cbl, for pipes 1.25-2.5" (18" Stem), Temp &lt; 180°F, 316 SS, XAREC, EPDM, NSF rated.</t>
  </si>
  <si>
    <t>FT-3400-201-3C31</t>
  </si>
  <si>
    <t>Electromagnetic Insertion Flowmeter w/ Freq, Pulse, Iso Analog, Dir Contact, 24V AC/DC, w/ BT, NEMA 6 Encl with 10' Submersible cbl, for pipes 3-10" (18" Stem), Temp &lt; 150°F, 316 SS, XAREC, Viton.</t>
  </si>
  <si>
    <t>FT-3400-201-3C32</t>
  </si>
  <si>
    <t>Electromagnetic Insertion Flowmeter w/ Freq, Pulse, Iso Analog, Dir Contact, 24V AC/DC, w/ BT, NEMA 6 Encl with 10' Submersible cbl, for pipes 3-10" (18" Stem), Temp &lt; 250°F, 316 SS, XAREC, FKM, Viton.</t>
  </si>
  <si>
    <t>FT-3400-201-3C33</t>
  </si>
  <si>
    <t>Electromagnetic Insertion Flowmeter w/ Freq, Pulse, Iso Analog, Dir Contact, 24V AC/DC, w/ BT, NEMA 6 Encl with 10' Submersible cbl, for pipes 3-10" (18" Stem), Temp &lt; 180°F, 316 SS, XAREC, EPDM, NSF rated.</t>
  </si>
  <si>
    <t>FT-3400-201-3D41</t>
  </si>
  <si>
    <t>Electromagnetic Insertion Flowmeter w/ Freq, Pulse, Iso Analog, Dir Contact, 24V AC/DC, w/ BT, NEMA 6 Encl with 10' Submersible cbl, for pipes 3-16" (20" Stem), Temp &lt; 150°F, 316 SS, XAREC, Viton.</t>
  </si>
  <si>
    <t>FT-3400-201-3D42</t>
  </si>
  <si>
    <t>Electromagnetic Insertion Flowmeter w/ Freq, Pulse, Iso Analog, Dir Contact, 24V AC/DC, w/ BT, NEMA 6 Encl with 10' Submersible cbl, for pipes 3-16" (20" Stem), Temp &lt; 250°F, 316 SS, XAREC, FKM, Viton.</t>
  </si>
  <si>
    <t>FT-3400-201-3D43</t>
  </si>
  <si>
    <t>Electromagnetic Insertion Flowmeter w/ Freq, Pulse, Iso Analog, Dir Contact, 24V AC/DC, w/ BT, NEMA 6 Encl with 10' Submersible cbl, for pipes 3-16" (20" Stem), Temp &lt; 180°F, 316 SS, XAREC, EPDM, NSF rated.</t>
  </si>
  <si>
    <t>FT-3400-201-3E51</t>
  </si>
  <si>
    <t>Electromagnetic Insertion Flowmeter w/ Freq, Pulse, Iso Analog, Dir Contact, 24V AC/DC, w/ BT, NEMA 6 Encl with 10' Submersible cbl, for pipes 3-22" (22" Stem), Temp &lt; 150°F, 316 SS, XAREC, Viton.</t>
  </si>
  <si>
    <t>FT-3400-201-3E52</t>
  </si>
  <si>
    <t>Electromagnetic Insertion Flowmeter w/ Freq, Pulse, Iso Analog, Dir Contact, 24V AC/DC, w/ BT, NEMA 6 Encl with 10' Submersible cbl, for pipes 3-22" (22" Stem), Temp &lt; 250°F, 316 SS, XAREC, FKM, Viton.</t>
  </si>
  <si>
    <t>FT-3400-201-3E53</t>
  </si>
  <si>
    <t>Electromagnetic Insertion Flowmeter w/ Freq, Pulse, Iso Analog, Dir Contact, 24V AC/DC, w/ BT, NEMA 6 Encl with 10' Submersible cbl, for pipes 3-22" (22" Stem), Temp &lt; 180°F, 316 SS, XAREC, EPDM, NSF rated.</t>
  </si>
  <si>
    <t>FT-3400-201-3F61</t>
  </si>
  <si>
    <t>Electromagnetic Insertion Flowmeter w/ Freq, Pulse, Iso Analog, Dir Contact, 24V AC/DC, w/ BT, NEMA 6 Encl with 10' Submersible cbl, for pipes 3-72" (24" Stem), Temp &lt; 150°F, 316 SS, XAREC, Viton.</t>
  </si>
  <si>
    <t>FT-3400-201-3F62</t>
  </si>
  <si>
    <t>Electromagnetic Insertion Flowmeter w/ Freq, Pulse, Iso Analog, Dir Contact, 24V AC/DC, w/ BT, NEMA 6 Encl with 10' Submersible cbl, for pipes 3-72" (24" Stem), Temp &lt; 250°F, 316 SS, XAREC, FKM, Viton.</t>
  </si>
  <si>
    <t>FT-3400-201-3F63</t>
  </si>
  <si>
    <t>Electromagnetic Insertion Flowmeter w/ Freq, Pulse, Iso Analog, Dir Contact, 24V AC/DC, w/ BT, NEMA 6 Encl with 10' Submersible cbl, for pipes 3-72" (24" Stem), Temp &lt; 180°F, 316 SS, XAREC, EPDM, NSF rated.</t>
  </si>
  <si>
    <t>FT-3400-201-3F71</t>
  </si>
  <si>
    <t>Electromagnetic Insertion Flowmeter w/ Freq, Pulse, Iso Analog, Dir Contact, 24V AC/DC, w/ BT, NEMA 6 Encl with 10' Submersible cbl, for pipes 3-72" (26" Stem), Temp &lt; 150°F, 316 SS, XAREC, Viton.</t>
  </si>
  <si>
    <t>FT-3400-201-3F72</t>
  </si>
  <si>
    <t>Electromagnetic Insertion Flowmeter w/ Freq, Pulse, Iso Analog, Dir Contact, 24V AC/DC, w/ BT, NEMA 6 Encl with 10' Submersible cbl, for pipes 3-72" (26" Stem), Temp &lt; 250°F, 316 SS, XAREC, FKM, Viton.</t>
  </si>
  <si>
    <t>FT-3400-201-3F73</t>
  </si>
  <si>
    <t>Electromagnetic Insertion Flowmeter w/ Freq, Pulse, Iso Analog, Dir Contact, 24V AC/DC, w/ BT, NEMA 6 Encl with 10' Submersible cbl, for pipes 3-72" (26" Stem), Temp &lt; 180°F, 316 SS, XAREC, EPDM, NSF rated.</t>
  </si>
  <si>
    <t>FT-3400-201-3F81</t>
  </si>
  <si>
    <t>Electromagnetic Insertion Flowmeter w/ Freq, Pulse, Iso Analog, Dir Contact, 24V AC/DC, w/ BT, NEMA 6 Encl with 10' Submersible cbl, for pipes 3-72" (28" Stem), Temp &lt; 150°F, 316 SS, XAREC, Viton.</t>
  </si>
  <si>
    <t>FT-3400-201-3F82</t>
  </si>
  <si>
    <t>Electromagnetic Insertion Flowmeter w/ Freq, Pulse, Iso Analog, Dir Contact, 24V AC/DC, w/ BT, NEMA 6 Encl with 10' Submersible cbl, for pipes 3-72" (28" Stem), Temp &lt; 250°F, 316 SS, XAREC, FKM, Viton.</t>
  </si>
  <si>
    <t>FT-3400-201-3F83</t>
  </si>
  <si>
    <t>Electromagnetic Insertion Flowmeter w/ Freq, Pulse, Iso Analog, Dir Contact, 24V AC/DC, w/ BT, NEMA 6 Encl with 10' Submersible cbl, for pipes 3-72" (28" Stem), Temp &lt; 180°F, 316 SS, XAREC, EPDM, NSF rated.</t>
  </si>
  <si>
    <t>FT-3400-201-3G11</t>
  </si>
  <si>
    <t>Electromagnetic Insertion Flowmeter w/ Freq, Pulse, Iso Analog, Dir Contact, 24V AC/DC, w/ BT, NEMA 6 Encl with 10' Submersible cbl, for pipes 12-72" (30" Stem), Temp &lt; 150°F, 316 SS, XAREC, Viton.</t>
  </si>
  <si>
    <t>FT-3400-201-3G12</t>
  </si>
  <si>
    <t>Electromagnetic Insertion Flowmeter w/ Freq, Pulse, Iso Analog, Dir Contact, 24V AC/DC, w/ BT, NEMA 6 Encl with 10' Submersible cbl, for pipes 12-72" (30" Stem), Temp &lt; 250°F, 316 SS, XAREC, FKM, Viton.</t>
  </si>
  <si>
    <t>FT-3400-201-3G13</t>
  </si>
  <si>
    <t>Electromagnetic Insertion Flowmeter w/ Freq, Pulse, Iso Analog, Dir Contact, 24V AC/DC, w/ BT, NEMA 6 Encl with 10' Submersible cbl, for pipes 12-72" (30" Stem), Temp &lt; 180°F, 316 SS, XAREC, EPDM, NSF rated.</t>
  </si>
  <si>
    <t>FT-3400-201-3G21</t>
  </si>
  <si>
    <t>Electromagnetic Insertion Flowmeter w/ Freq, Pulse, Iso Analog, Dir Contact, 24V AC/DC, w/ BT, NEMA 6 Encl with 10' Submersible cbl, for pipes 12-72" (34" Stem), Temp &lt; 150°F, 316 SS, XAREC, Viton.</t>
  </si>
  <si>
    <t>FT-3400-201-3G22</t>
  </si>
  <si>
    <t>Electromagnetic Insertion Flowmeter w/ Freq, Pulse, Iso Analog, Dir Contact, 24V AC/DC, w/ BT, NEMA 6 Encl with 10' Submersible cbl, for pipes 12-72" (34" Stem), Temp &lt; 250°F, 316 SS, XAREC, FKM, Viton.</t>
  </si>
  <si>
    <t>FT-3400-201-3G23</t>
  </si>
  <si>
    <t>Electromagnetic Insertion Flowmeter w/ Freq, Pulse, Iso Analog, Dir Contact, 24V AC/DC, w/ BT, NEMA 6 Encl with 10' Submersible cbl, for pipes 12-72" (34" Stem), Temp &lt; 180°F, 316 SS, XAREC, EPDM, NSF rated.</t>
  </si>
  <si>
    <t>FT-3400-201-4A13</t>
  </si>
  <si>
    <t>Electromagnetic Insertion Flowmeter w/ Freq, Pulse, Iso Analog, Dir Contact, 24V AC/DC, w/ BT, NEMA 6 Encl with 25' Submersible cbl, for pipes 1.25-2.5" (18" Stem), Temp &lt; 180°F, 316 SS, XAREC, EPDM, NSF rated.</t>
  </si>
  <si>
    <t>FT-3400-201-4C31</t>
  </si>
  <si>
    <t>Electromagnetic Insertion Flowmeter w/ Freq, Pulse, Iso Analog, Dir Contact, 24V AC/DC, w/ BT, NEMA 6 Encl with 25' Submersible cbl, for pipes 3-10" (18" Stem), Temp &lt; 150°F, 316 SS, XAREC, Viton.</t>
  </si>
  <si>
    <t>FT-3400-201-4C32</t>
  </si>
  <si>
    <t>Electromagnetic Insertion Flowmeter w/ Freq, Pulse, Iso Analog, Dir Contact, 24V AC/DC, w/ BT, NEMA 6 Encl with 25' Submersible cbl, for pipes 3-10" (18" Stem), Temp &lt; 250°F, 316 SS, XAREC, FKM, Viton.</t>
  </si>
  <si>
    <t>FT-3400-201-4C33</t>
  </si>
  <si>
    <t>Electromagnetic Insertion Flowmeter w/ Freq, Pulse, Iso Analog, Dir Contact, 24V AC/DC, w/ BT, NEMA 6 Encl with 25' Submersible cbl, for pipes 3-10" (18" Stem), Temp &lt; 180°F, 316 SS, XAREC, EPDM, NSF rated.</t>
  </si>
  <si>
    <t>FT-3400-201-4D41</t>
  </si>
  <si>
    <t>Electromagnetic Insertion Flowmeter w/ Freq, Pulse, Iso Analog, Dir Contact, 24V AC/DC, w/ BT, NEMA 6 Encl with 25' Submersible cbl, for pipes 3-16" (20" Stem), Temp &lt; 150°F, 316 SS, XAREC, Viton.</t>
  </si>
  <si>
    <t>FT-3400-201-4D42</t>
  </si>
  <si>
    <t>Electromagnetic Insertion Flowmeter w/ Freq, Pulse, Iso Analog, Dir Contact, 24V AC/DC, w/ BT, NEMA 6 Encl with 25' Submersible cbl, for pipes 3-16" (20" Stem), Temp &lt; 250°F, 316 SS, XAREC, FKM, Viton.</t>
  </si>
  <si>
    <t>FT-3400-201-4D43</t>
  </si>
  <si>
    <t>Electromagnetic Insertion Flowmeter w/ Freq, Pulse, Iso Analog, Dir Contact, 24V AC/DC, w/ BT, NEMA 6 Encl with 25' Submersible cbl, for pipes 3-16" (20" Stem), Temp &lt; 180°F, 316 SS, XAREC, EPDM, NSF rated.</t>
  </si>
  <si>
    <t>FT-3400-201-4E51</t>
  </si>
  <si>
    <t>Electromagnetic Insertion Flowmeter w/ Freq, Pulse, Iso Analog, Dir Contact, 24V AC/DC, w/ BT, NEMA 6 Encl with 25' Submersible cbl, for pipes 3-22" (22" Stem), Temp &lt; 150°F, 316 SS, XAREC, Viton.</t>
  </si>
  <si>
    <t>FT-3400-201-4E52</t>
  </si>
  <si>
    <t>Electromagnetic Insertion Flowmeter w/ Freq, Pulse, Iso Analog, Dir Contact, 24V AC/DC, w/ BT, NEMA 6 Encl with 25' Submersible cbl, for pipes 3-22" (22" Stem), Temp &lt; 250°F, 316 SS, XAREC, FKM, Viton.</t>
  </si>
  <si>
    <t>FT-3400-201-4E53</t>
  </si>
  <si>
    <t>Electromagnetic Insertion Flowmeter w/ Freq, Pulse, Iso Analog, Dir Contact, 24V AC/DC, w/ BT, NEMA 6 Encl with 25' Submersible cbl, for pipes 3-22" (22" Stem), Temp &lt; 180°F, 316 SS, XAREC, EPDM, NSF rated.</t>
  </si>
  <si>
    <t>FT-3400-201-4F61</t>
  </si>
  <si>
    <t>Electromagnetic Insertion Flowmeter w/ Freq, Pulse, Iso Analog, Dir Contact, 24V AC/DC, w/ BT, NEMA 6 Encl with 25' Submersible cbl, for pipes 3-72" (24" Stem), Temp &lt; 150°F, 316 SS, XAREC, Viton.</t>
  </si>
  <si>
    <t>FT-3400-201-4F62</t>
  </si>
  <si>
    <t>Electromagnetic Insertion Flowmeter w/ Freq, Pulse, Iso Analog, Dir Contact, 24V AC/DC, w/ BT, NEMA 6 Encl with 25' Submersible cbl, for pipes 3-72" (24" Stem), Temp &lt; 250°F, 316 SS, XAREC, FKM, Viton.</t>
  </si>
  <si>
    <t>FT-3400-201-4F63</t>
  </si>
  <si>
    <t>Electromagnetic Insertion Flowmeter w/ Freq, Pulse, Iso Analog, Dir Contact, 24V AC/DC, w/ BT, NEMA 6 Encl with 25' Submersible cbl, for pipes 3-72" (24" Stem), Temp &lt; 180°F, 316 SS, XAREC, EPDM, NSF rated.</t>
  </si>
  <si>
    <t>FT-3400-201-4F71</t>
  </si>
  <si>
    <t>Electromagnetic Insertion Flowmeter w/ Freq, Pulse, Iso Analog, Dir Contact, 24V AC/DC, w/ BT, NEMA 6 Encl with 25' Submersible cbl, for pipes 3-72" (26" Stem), Temp &lt; 150°F, 316 SS, XAREC, Viton.</t>
  </si>
  <si>
    <t>FT-3400-201-4F72</t>
  </si>
  <si>
    <t>Electromagnetic Insertion Flowmeter w/ Freq, Pulse, Iso Analog, Dir Contact, 24V AC/DC, w/ BT, NEMA 6 Encl with 25' Submersible cbl, for pipes 3-72" (26" Stem), Temp &lt; 250°F, 316 SS, XAREC, FKM, Viton.</t>
  </si>
  <si>
    <t>FT-3400-201-4F73</t>
  </si>
  <si>
    <t>Electromagnetic Insertion Flowmeter w/ Freq, Pulse, Iso Analog, Dir Contact, 24V AC/DC, w/ BT, NEMA 6 Encl with 25' Submersible cbl, for pipes 3-72" (26" Stem), Temp &lt; 180°F, 316 SS, XAREC, EPDM, NSF rated.</t>
  </si>
  <si>
    <t>FT-3400-201-4F81</t>
  </si>
  <si>
    <t>Electromagnetic Insertion Flowmeter w/ Freq, Pulse, Iso Analog, Dir Contact, 24V AC/DC, w/ BT, NEMA 6 Encl with 25' Submersible cbl, for pipes 3-72" (28" Stem), Temp &lt; 150°F, 316 SS, XAREC, Viton.</t>
  </si>
  <si>
    <t>FT-3400-201-4F82</t>
  </si>
  <si>
    <t>Electromagnetic Insertion Flowmeter w/ Freq, Pulse, Iso Analog, Dir Contact, 24V AC/DC, w/ BT, NEMA 6 Encl with 25' Submersible cbl, for pipes 3-72" (28" Stem), Temp &lt; 250°F, 316 SS, XAREC, FKM, Viton.</t>
  </si>
  <si>
    <t>FT-3400-201-4F83</t>
  </si>
  <si>
    <t>Electromagnetic Insertion Flowmeter w/ Freq, Pulse, Iso Analog, Dir Contact, 24V AC/DC, w/ BT, NEMA 6 Encl with 25' Submersible cbl, for pipes 3-72" (28" Stem), Temp &lt; 180°F, 316 SS, XAREC, EPDM, NSF rated.</t>
  </si>
  <si>
    <t>FT-3400-201-4G11</t>
  </si>
  <si>
    <t>Electromagnetic Insertion Flowmeter w/ Freq, Pulse, Iso Analog, Dir Contact, 24V AC/DC, w/ BT, NEMA 6 Encl with 25' Submersible cbl, for pipes 12-72" (30" Stem), Temp &lt; 150°F, 316 SS, XAREC, Viton.</t>
  </si>
  <si>
    <t>FT-3400-201-4G12</t>
  </si>
  <si>
    <t>Electromagnetic Insertion Flowmeter w/ Freq, Pulse, Iso Analog, Dir Contact, 24V AC/DC, w/ BT, NEMA 6 Encl with 25' Submersible cbl, for pipes 12-72" (30" Stem), Temp &lt; 250°F, 316 SS, XAREC, FKM, Viton.</t>
  </si>
  <si>
    <t>FT-3400-201-4G13</t>
  </si>
  <si>
    <t>Electromagnetic Insertion Flowmeter w/ Freq, Pulse, Iso Analog, Dir Contact, 24V AC/DC, w/ BT, NEMA 6 Encl with 25' Submersible cbl, for pipes 12-72" (30" Stem), Temp &lt; 180°F, 316 SS, XAREC, EPDM, NSF rated.</t>
  </si>
  <si>
    <t>FT-3400-201-4G21</t>
  </si>
  <si>
    <t>Electromagnetic Insertion Flowmeter w/ Freq, Pulse, Iso Analog, Dir Contact, 24V AC/DC, w/ BT, NEMA 6 Encl with 25' Submersible cbl, for pipes 12-72" (34" Stem), Temp &lt; 150°F, 316 SS, XAREC, Viton.</t>
  </si>
  <si>
    <t>FT-3400-201-4G22</t>
  </si>
  <si>
    <t>Electromagnetic Insertion Flowmeter w/ Freq, Pulse, Iso Analog, Dir Contact, 24V AC/DC, w/ BT, NEMA 6 Encl with 25' Submersible cbl, for pipes 12-72" (34" Stem), Temp &lt; 250°F, 316 SS, XAREC, FKM, Viton.</t>
  </si>
  <si>
    <t>FT-3400-201-4G23</t>
  </si>
  <si>
    <t>Electromagnetic Insertion Flowmeter w/ Freq, Pulse, Iso Analog, Dir Contact, 24V AC/DC, w/ BT, NEMA 6 Encl with 25' Submersible cbl, for pipes 12-72" (34" Stem), Temp &lt; 180°F, 316 SS, XAREC, EPDM, NSF rated.</t>
  </si>
  <si>
    <t>F-4600 Ultrasonic Flow Meter Order Form (No Display)</t>
  </si>
  <si>
    <t>ONICON FT-4600 Ultrasonic Flow Meters</t>
  </si>
  <si>
    <r>
      <t xml:space="preserve">FT-4600 Model Number Codification
FT-4600-AAA-BCD-EF
</t>
    </r>
    <r>
      <rPr>
        <b/>
        <i/>
        <sz val="11"/>
        <color theme="1"/>
        <rFont val="Arial"/>
        <family val="2"/>
      </rPr>
      <t>Options selected below might affect the price</t>
    </r>
  </si>
  <si>
    <r>
      <t xml:space="preserve">Application
</t>
    </r>
    <r>
      <rPr>
        <sz val="10"/>
        <rFont val="Arial"/>
        <family val="2"/>
      </rPr>
      <t>Select from the dropdown menu</t>
    </r>
  </si>
  <si>
    <r>
      <t xml:space="preserve">Nominal Pipe Size (AAA)
</t>
    </r>
    <r>
      <rPr>
        <sz val="10"/>
        <rFont val="Arial"/>
        <family val="2"/>
      </rPr>
      <t xml:space="preserve">Select from the dropdown menu
</t>
    </r>
    <r>
      <rPr>
        <b/>
        <sz val="11"/>
        <rFont val="Arial"/>
        <family val="2"/>
      </rPr>
      <t xml:space="preserve">
</t>
    </r>
    <r>
      <rPr>
        <sz val="10"/>
        <rFont val="Arial"/>
        <family val="2"/>
      </rPr>
      <t xml:space="preserve">050 = 0.5"                                            
340 = 0.75"                                          
341 = 0.75" High Flow                                         
010 = 1"                                            
011 = 1" High Flow                                         
130 = 1.25"                                          
150 = 1.5"                                           
020 = 2"                                          
250 = 2.5" </t>
    </r>
  </si>
  <si>
    <r>
      <t xml:space="preserve">Display/ Interface (C)    
</t>
    </r>
    <r>
      <rPr>
        <sz val="10"/>
        <rFont val="Arial"/>
        <family val="2"/>
      </rPr>
      <t xml:space="preserve">Select from the dropdown menu  </t>
    </r>
    <r>
      <rPr>
        <b/>
        <sz val="11"/>
        <rFont val="Arial"/>
        <family val="2"/>
      </rPr>
      <t xml:space="preserve"> 
                          </t>
    </r>
    <r>
      <rPr>
        <i/>
        <sz val="11"/>
        <rFont val="Arial"/>
        <family val="2"/>
      </rPr>
      <t xml:space="preserve"> </t>
    </r>
    <r>
      <rPr>
        <sz val="11"/>
        <rFont val="Arial"/>
        <family val="2"/>
      </rPr>
      <t xml:space="preserve"> 
</t>
    </r>
    <r>
      <rPr>
        <sz val="10"/>
        <rFont val="Arial"/>
        <family val="2"/>
      </rPr>
      <t>0 = NEMA 4 Enclosure with NPT 1/2" Conduit Adapter, Without Display
2= NEMA 4 Enclosure with  Cable Grip, Without Display</t>
    </r>
  </si>
  <si>
    <r>
      <t xml:space="preserve">Serial Communication (E)  
</t>
    </r>
    <r>
      <rPr>
        <sz val="10"/>
        <color theme="1"/>
        <rFont val="Arial"/>
        <family val="2"/>
      </rPr>
      <t xml:space="preserve">0 = None </t>
    </r>
  </si>
  <si>
    <r>
      <t xml:space="preserve">Analog &amp; Pulse Input / Output Configuration (F)   
                                  </t>
    </r>
    <r>
      <rPr>
        <i/>
        <sz val="10"/>
        <rFont val="Arial"/>
        <family val="2"/>
      </rPr>
      <t xml:space="preserve">
 </t>
    </r>
    <r>
      <rPr>
        <sz val="10"/>
        <rFont val="Arial"/>
        <family val="2"/>
      </rPr>
      <t>9 = (1) Pulse Output &amp; (1) Analog Output</t>
    </r>
  </si>
  <si>
    <r>
      <t xml:space="preserve">Liquid Type
</t>
    </r>
    <r>
      <rPr>
        <sz val="10"/>
        <rFont val="Arial"/>
        <family val="2"/>
      </rPr>
      <t>Water
% e. glycol
% p. glycol</t>
    </r>
  </si>
  <si>
    <r>
      <t xml:space="preserve">Analog Type Selection
</t>
    </r>
    <r>
      <rPr>
        <sz val="10"/>
        <color theme="1"/>
        <rFont val="Arial"/>
        <family val="2"/>
      </rPr>
      <t>Select from the dropdown menu</t>
    </r>
    <r>
      <rPr>
        <b/>
        <sz val="11"/>
        <color theme="1"/>
        <rFont val="Arial"/>
        <family val="2"/>
      </rPr>
      <t xml:space="preserve">
</t>
    </r>
    <r>
      <rPr>
        <sz val="10"/>
        <color theme="1"/>
        <rFont val="Arial"/>
        <family val="2"/>
      </rPr>
      <t>4-20 mA (Default)
0-10 V
0-5 V</t>
    </r>
  </si>
  <si>
    <r>
      <t xml:space="preserve">Units
</t>
    </r>
    <r>
      <rPr>
        <sz val="10"/>
        <rFont val="Arial"/>
        <family val="2"/>
      </rPr>
      <t>Select from the dropdown menu</t>
    </r>
    <r>
      <rPr>
        <b/>
        <sz val="11"/>
        <rFont val="Arial"/>
        <family val="2"/>
      </rPr>
      <t xml:space="preserve">
</t>
    </r>
    <r>
      <rPr>
        <sz val="10"/>
        <rFont val="Arial"/>
        <family val="2"/>
      </rPr>
      <t>ENG = English
MET = Metric</t>
    </r>
  </si>
  <si>
    <t>4-20 mA</t>
  </si>
  <si>
    <t>0-10 V</t>
  </si>
  <si>
    <t>0-5 V</t>
  </si>
  <si>
    <t>ENG</t>
  </si>
  <si>
    <t>MET</t>
  </si>
  <si>
    <r>
      <t xml:space="preserve">Output (BB)
</t>
    </r>
    <r>
      <rPr>
        <sz val="10"/>
        <color theme="1"/>
        <rFont val="Arial"/>
        <family val="2"/>
      </rPr>
      <t xml:space="preserve">Select from dropdown menu    </t>
    </r>
    <r>
      <rPr>
        <b/>
        <sz val="11"/>
        <color theme="1"/>
        <rFont val="Arial"/>
        <family val="2"/>
      </rPr>
      <t xml:space="preserve"> 
                                        </t>
    </r>
    <r>
      <rPr>
        <sz val="11"/>
        <color theme="1"/>
        <rFont val="Arial"/>
        <family val="2"/>
      </rPr>
      <t xml:space="preserve">      </t>
    </r>
    <r>
      <rPr>
        <i/>
        <sz val="11"/>
        <color theme="1"/>
        <rFont val="Arial"/>
        <family val="2"/>
      </rPr>
      <t xml:space="preserve"> 
</t>
    </r>
    <r>
      <rPr>
        <sz val="10"/>
        <color theme="1"/>
        <rFont val="Arial"/>
        <family val="2"/>
      </rPr>
      <t xml:space="preserve">11 = Freq, Pulse &amp; Iso Analog   </t>
    </r>
    <r>
      <rPr>
        <i/>
        <sz val="10"/>
        <color theme="1"/>
        <rFont val="Arial"/>
        <family val="2"/>
      </rPr>
      <t xml:space="preserve">       </t>
    </r>
  </si>
  <si>
    <r>
      <t>Pipe Size Range</t>
    </r>
    <r>
      <rPr>
        <sz val="11"/>
        <rFont val="Arial"/>
        <family val="2"/>
      </rPr>
      <t xml:space="preserve"> </t>
    </r>
    <r>
      <rPr>
        <b/>
        <sz val="11"/>
        <rFont val="Arial"/>
        <family val="2"/>
      </rPr>
      <t xml:space="preserve">(CC)   
</t>
    </r>
    <r>
      <rPr>
        <sz val="11"/>
        <rFont val="Arial"/>
        <family val="2"/>
      </rPr>
      <t xml:space="preserve">                                                                                                                           </t>
    </r>
    <r>
      <rPr>
        <i/>
        <sz val="11"/>
        <rFont val="Arial"/>
        <family val="2"/>
      </rPr>
      <t xml:space="preserve">                                       </t>
    </r>
    <r>
      <rPr>
        <b/>
        <i/>
        <sz val="11"/>
        <rFont val="Arial"/>
        <family val="2"/>
      </rPr>
      <t xml:space="preserve">    
</t>
    </r>
    <r>
      <rPr>
        <sz val="10"/>
        <rFont val="Arial"/>
        <family val="2"/>
      </rPr>
      <t>A1 = 1.25"- 2.5" -Small Pipe (clearance ≥ 20")</t>
    </r>
    <r>
      <rPr>
        <b/>
        <sz val="10"/>
        <rFont val="Arial"/>
        <family val="2"/>
      </rPr>
      <t xml:space="preserve"> </t>
    </r>
    <r>
      <rPr>
        <b/>
        <sz val="9"/>
        <rFont val="Arial"/>
        <family val="2"/>
      </rPr>
      <t xml:space="preserve"> </t>
    </r>
    <r>
      <rPr>
        <sz val="10"/>
        <rFont val="Arial"/>
        <family val="2"/>
      </rPr>
      <t xml:space="preserve">                                           </t>
    </r>
  </si>
  <si>
    <r>
      <t xml:space="preserve">Wetted Material (E)
</t>
    </r>
    <r>
      <rPr>
        <sz val="10"/>
        <color theme="1"/>
        <rFont val="Arial"/>
        <family val="2"/>
      </rPr>
      <t xml:space="preserve">                                                      
3 = 316 SS, XAREC, EPDM, NSF Rated</t>
    </r>
  </si>
  <si>
    <r>
      <t xml:space="preserve">Process Connection (B)
</t>
    </r>
    <r>
      <rPr>
        <sz val="10"/>
        <color theme="1"/>
        <rFont val="Arial"/>
        <family val="2"/>
      </rPr>
      <t>0 = NPT Threads   
1 = ANSI Class 150 Flange (applied for 2.5" pipe size ONLY)</t>
    </r>
  </si>
  <si>
    <r>
      <rPr>
        <b/>
        <sz val="11"/>
        <color theme="1"/>
        <rFont val="Arial"/>
        <family val="2"/>
      </rPr>
      <t xml:space="preserve">Temperature Sensor (GG)
</t>
    </r>
    <r>
      <rPr>
        <sz val="11"/>
        <color theme="1"/>
        <rFont val="Arial"/>
        <family val="2"/>
      </rPr>
      <t xml:space="preserve">
</t>
    </r>
    <r>
      <rPr>
        <sz val="10"/>
        <color theme="1"/>
        <rFont val="Arial"/>
        <family val="2"/>
      </rPr>
      <t xml:space="preserve">00 = Flow only
O1 = Matched pair of current (mA) based sensors
</t>
    </r>
    <r>
      <rPr>
        <b/>
        <sz val="10"/>
        <color theme="1"/>
        <rFont val="Arial"/>
        <family val="2"/>
      </rPr>
      <t>CHW/CW range</t>
    </r>
    <r>
      <rPr>
        <sz val="10"/>
        <color theme="1"/>
        <rFont val="Arial"/>
        <family val="2"/>
      </rPr>
      <t xml:space="preserve">
O2 = Matched pair of current (mA) based sensors
</t>
    </r>
    <r>
      <rPr>
        <b/>
        <sz val="10"/>
        <color theme="1"/>
        <rFont val="Arial"/>
        <family val="2"/>
      </rPr>
      <t>HHW range</t>
    </r>
    <r>
      <rPr>
        <sz val="10"/>
        <color theme="1"/>
        <rFont val="Arial"/>
        <family val="2"/>
      </rPr>
      <t xml:space="preserve">
R2 = Matched pair of 4 wire RTDs, 1/2" to 2-1/2" line size, 32</t>
    </r>
    <r>
      <rPr>
        <sz val="10"/>
        <color theme="1"/>
        <rFont val="Calibri"/>
        <family val="2"/>
      </rPr>
      <t>°</t>
    </r>
    <r>
      <rPr>
        <sz val="10"/>
        <color theme="1"/>
        <rFont val="Arial"/>
        <family val="2"/>
      </rPr>
      <t>F to 250°F
R3 = Matched pair of 4 wire RTDs, 3" and larger line size, 32°F to 250°F
S6 = Matched pair of PT1000 current (mA) based sensors, 4°F to 104°F</t>
    </r>
  </si>
  <si>
    <r>
      <t xml:space="preserve">Display/ Interface (C) 
</t>
    </r>
    <r>
      <rPr>
        <sz val="10"/>
        <rFont val="Arial"/>
        <family val="2"/>
      </rPr>
      <t>1 = IP65 Enclosure, Detachable 
Backlit LCD Display/ Interface with Mounting Bracket</t>
    </r>
  </si>
  <si>
    <r>
      <t xml:space="preserve">Serial Communication (E)  
</t>
    </r>
    <r>
      <rPr>
        <sz val="10"/>
        <color theme="1"/>
        <rFont val="Arial"/>
        <family val="2"/>
      </rPr>
      <t xml:space="preserve">                           
1 = RS 485 
(BACnet MS/TP or MODBUS RTU) </t>
    </r>
  </si>
  <si>
    <r>
      <t xml:space="preserve">Analog &amp; Pulse Input / Output Configuration (F)   
</t>
    </r>
    <r>
      <rPr>
        <sz val="10"/>
        <rFont val="Arial"/>
        <family val="2"/>
      </rPr>
      <t>6 = (1) Aux Pulse Input, (1) Aux Pulse Output &amp; (1) Analog Output</t>
    </r>
    <r>
      <rPr>
        <i/>
        <sz val="10"/>
        <rFont val="Arial"/>
        <family val="2"/>
      </rPr>
      <t xml:space="preserve">      </t>
    </r>
  </si>
  <si>
    <t xml:space="preserve">11 = Freq, Pulse &amp; Iso Analog      </t>
  </si>
  <si>
    <t xml:space="preserve">A1 = 1.25"- 2.5" -Small Pipe (clearance ≥ 20") </t>
  </si>
  <si>
    <t xml:space="preserve">3 = 316 SS, XAREC, EPDM, NSF Rated </t>
  </si>
  <si>
    <t>1 = IP65 enclosure, detachable backlit LCD display/ interface with mounting bracket</t>
  </si>
  <si>
    <t>1 = RS485- BACnet MS/TP or MODBUS RTU (Field Configurable)</t>
  </si>
  <si>
    <t>6 = (1) pulse input, (1) pulse output &amp; (1) analog output</t>
  </si>
  <si>
    <t xml:space="preserve"> System-10 BTU Meters with FT-3400 Flow Meters</t>
  </si>
  <si>
    <t>FT-3400
Model Number Codification</t>
  </si>
  <si>
    <t>FT-3400-ABC-DEEF</t>
  </si>
  <si>
    <t>rangeE</t>
  </si>
  <si>
    <t>rangeF</t>
  </si>
  <si>
    <t>rangeG</t>
  </si>
  <si>
    <t>rangeH</t>
  </si>
  <si>
    <t>setE</t>
  </si>
  <si>
    <t>setF</t>
  </si>
  <si>
    <t>setG</t>
  </si>
  <si>
    <t>setH</t>
  </si>
  <si>
    <t>Select from the dropdown menu</t>
  </si>
  <si>
    <r>
      <t xml:space="preserve">Select from the dropdown menu  
</t>
    </r>
    <r>
      <rPr>
        <b/>
        <sz val="8"/>
        <color theme="1"/>
        <rFont val="Arial"/>
        <family val="2"/>
      </rPr>
      <t>If "Other" option selected, specify the pipe material, pipe schedule, ID/OD in the note section</t>
    </r>
  </si>
  <si>
    <t xml:space="preserve">Meter Configuration &amp; I/O (A) </t>
  </si>
  <si>
    <t xml:space="preserve">Communications (B) </t>
  </si>
  <si>
    <t xml:space="preserve">0 = No communications module                                                                                   </t>
  </si>
  <si>
    <t>Bluetooth ( C)</t>
  </si>
  <si>
    <t xml:space="preserve">0 = No Bluetooth module </t>
  </si>
  <si>
    <t>Enclosure Type and Cable Length (D)</t>
  </si>
  <si>
    <r>
      <t xml:space="preserve">1 = NEMA 4 Enclosure with </t>
    </r>
    <r>
      <rPr>
        <b/>
        <sz val="8"/>
        <color theme="1"/>
        <rFont val="Arial"/>
        <family val="2"/>
      </rPr>
      <t>10' PVC Cable</t>
    </r>
    <r>
      <rPr>
        <sz val="8"/>
        <color theme="1"/>
        <rFont val="Arial"/>
        <family val="2"/>
      </rPr>
      <t xml:space="preserve">
2 = NEMA 4 Enclosure with</t>
    </r>
    <r>
      <rPr>
        <b/>
        <sz val="8"/>
        <color theme="1"/>
        <rFont val="Arial"/>
        <family val="2"/>
      </rPr>
      <t xml:space="preserve"> 25' PVC Cable</t>
    </r>
  </si>
  <si>
    <t>Pipe Size Range and Meter Length (EE)</t>
  </si>
  <si>
    <t>C3 = 3" - 10" (18" stem)          F7 = 3" - 72" (26" stem)
D4 = 3" - 16" (20" stem)          F8 = 3" - 72" (28" stem)
E5 = 3" - 22" (22" stem)          G1 = 12" - 72" (30" stem)
F6 = 3" - 72" (24" stem)          G2 = 12" - 72" (34" stem)</t>
  </si>
  <si>
    <t>Temperature Range and Wetted Material  (F)</t>
  </si>
  <si>
    <r>
      <t xml:space="preserve">1 = </t>
    </r>
    <r>
      <rPr>
        <b/>
        <sz val="8"/>
        <color theme="1"/>
        <rFont val="Arial"/>
        <family val="2"/>
      </rPr>
      <t>Temp &lt; 150°F</t>
    </r>
    <r>
      <rPr>
        <sz val="8"/>
        <color theme="1"/>
        <rFont val="Arial"/>
        <family val="2"/>
      </rPr>
      <t xml:space="preserve">, 316 SS, XAREC, Viton
2 = </t>
    </r>
    <r>
      <rPr>
        <b/>
        <sz val="8"/>
        <color theme="1"/>
        <rFont val="Arial"/>
        <family val="2"/>
      </rPr>
      <t>Temp &lt; 250°F</t>
    </r>
    <r>
      <rPr>
        <sz val="8"/>
        <color theme="1"/>
        <rFont val="Arial"/>
        <family val="2"/>
      </rPr>
      <t>, 316 SS, XAREC, FKM, Viton
3 =</t>
    </r>
    <r>
      <rPr>
        <b/>
        <sz val="8"/>
        <color theme="1"/>
        <rFont val="Arial"/>
        <family val="2"/>
      </rPr>
      <t xml:space="preserve"> Temp &lt; 180°F</t>
    </r>
    <r>
      <rPr>
        <sz val="8"/>
        <color theme="1"/>
        <rFont val="Arial"/>
        <family val="2"/>
      </rPr>
      <t>, 316 SS, XAREC, EPDM, NSF rated</t>
    </r>
  </si>
  <si>
    <t xml:space="preserve"> System-10 BTU Meters with FT-3500 Flow Meters</t>
  </si>
  <si>
    <t>FT-3500
Model Number Codification</t>
  </si>
  <si>
    <t>FT-3500-ABC-DEEF-SPC</t>
  </si>
  <si>
    <t xml:space="preserve">1 = Flow meter w/ remote display (2) AO, (3) DO/DIs, (1) Frq Out, &amp; (2) AI
2 = Flow/ Energy meter w/ remote display (2) AO, (3) DO/DIs, (1) Frq. Out , &amp; (2) AI   </t>
  </si>
  <si>
    <t xml:space="preserve">0 = No communications module                                                                                   
1 = RS-485 &amp; IP communications              </t>
  </si>
  <si>
    <t>Enclosure Type and Process Connection (D)</t>
  </si>
  <si>
    <r>
      <t xml:space="preserve">0 = NEMA4 xmitter encl / NEMA6 wetted sensor encl, </t>
    </r>
    <r>
      <rPr>
        <b/>
        <sz val="8"/>
        <color theme="1"/>
        <rFont val="Arial"/>
        <family val="2"/>
      </rPr>
      <t xml:space="preserve">with ½” NPT weathertight cond adapters (Default)    </t>
    </r>
    <r>
      <rPr>
        <sz val="8"/>
        <color theme="1"/>
        <rFont val="Arial"/>
        <family val="2"/>
      </rPr>
      <t xml:space="preserve">                                               
1 = NEMA4 xmitter encl / NEMA6 wetted sensor encl,</t>
    </r>
    <r>
      <rPr>
        <b/>
        <sz val="8"/>
        <color theme="1"/>
        <rFont val="Arial"/>
        <family val="2"/>
      </rPr>
      <t xml:space="preserve"> with strain relief cord grip </t>
    </r>
  </si>
  <si>
    <t>Wetted Material (F)</t>
  </si>
  <si>
    <r>
      <t>1 =</t>
    </r>
    <r>
      <rPr>
        <b/>
        <sz val="8"/>
        <color theme="1"/>
        <rFont val="Arial"/>
        <family val="2"/>
      </rPr>
      <t xml:space="preserve"> Temp &lt; 150°F</t>
    </r>
    <r>
      <rPr>
        <sz val="8"/>
        <color theme="1"/>
        <rFont val="Arial"/>
        <family val="2"/>
      </rPr>
      <t xml:space="preserve">, 316 SS, XAREC, Viton
2 = </t>
    </r>
    <r>
      <rPr>
        <b/>
        <sz val="8"/>
        <color theme="1"/>
        <rFont val="Arial"/>
        <family val="2"/>
      </rPr>
      <t>Temp &lt; 250°F</t>
    </r>
    <r>
      <rPr>
        <sz val="8"/>
        <color theme="1"/>
        <rFont val="Arial"/>
        <family val="2"/>
      </rPr>
      <t xml:space="preserve">, 316 SS, XAREC, FKM, Viton
3 = </t>
    </r>
    <r>
      <rPr>
        <b/>
        <sz val="8"/>
        <color theme="1"/>
        <rFont val="Arial"/>
        <family val="2"/>
      </rPr>
      <t>Temp &lt; 180°F</t>
    </r>
    <r>
      <rPr>
        <sz val="8"/>
        <color theme="1"/>
        <rFont val="Arial"/>
        <family val="2"/>
      </rPr>
      <t xml:space="preserve">, 316 SS, XAREC, EPDM, </t>
    </r>
    <r>
      <rPr>
        <b/>
        <sz val="8"/>
        <color theme="1"/>
        <rFont val="Arial"/>
        <family val="2"/>
      </rPr>
      <t xml:space="preserve">NSF rated </t>
    </r>
    <r>
      <rPr>
        <sz val="8"/>
        <color theme="1"/>
        <rFont val="Arial"/>
        <family val="2"/>
      </rPr>
      <t xml:space="preserve">       </t>
    </r>
  </si>
  <si>
    <t>None = Uni-directional flow (default)
108 = Bi-directional calibration</t>
  </si>
  <si>
    <t>Remote Cable (Required)</t>
  </si>
  <si>
    <t xml:space="preserve">Temperature Sensors </t>
  </si>
  <si>
    <t>Require for Meter Configuration A = 2 only</t>
  </si>
  <si>
    <t>System-20 BTU Meters with FT-3500 Flow Meters</t>
  </si>
  <si>
    <t>rangeI</t>
  </si>
  <si>
    <t>rangeJ</t>
  </si>
  <si>
    <t>rangeK</t>
  </si>
  <si>
    <t>rangeL</t>
  </si>
  <si>
    <t>setI</t>
  </si>
  <si>
    <t>setJ</t>
  </si>
  <si>
    <t>setK</t>
  </si>
  <si>
    <t>setL</t>
  </si>
  <si>
    <t>Serial Communications ( C)</t>
  </si>
  <si>
    <t>Auxiliary Pulse Input/ Output (EF)</t>
  </si>
  <si>
    <r>
      <t>0 = NEMA4 xmitter encl / NEMA6 wetted sensor encl,</t>
    </r>
    <r>
      <rPr>
        <b/>
        <sz val="8"/>
        <color theme="1"/>
        <rFont val="Arial"/>
        <family val="2"/>
      </rPr>
      <t xml:space="preserve"> with ½” NPT weathertight cond adapters (Default)    </t>
    </r>
    <r>
      <rPr>
        <sz val="8"/>
        <color theme="1"/>
        <rFont val="Arial"/>
        <family val="2"/>
      </rPr>
      <t xml:space="preserve">                                                   
1 = NEMA4 xmitter encl / NEMA6 wetted sensor encl, </t>
    </r>
    <r>
      <rPr>
        <b/>
        <sz val="8"/>
        <color theme="1"/>
        <rFont val="Arial"/>
        <family val="2"/>
      </rPr>
      <t xml:space="preserve">with strain relief cord grip </t>
    </r>
  </si>
  <si>
    <r>
      <t xml:space="preserve">Require for Meter Configuration </t>
    </r>
    <r>
      <rPr>
        <b/>
        <sz val="8"/>
        <color theme="1"/>
        <rFont val="Arial"/>
        <family val="2"/>
      </rPr>
      <t>A = 2 only</t>
    </r>
  </si>
  <si>
    <t>System-20 BTU Meters with FT-3400 Flow Meters</t>
  </si>
  <si>
    <t>rangeQ</t>
  </si>
  <si>
    <t>rangeR</t>
  </si>
  <si>
    <t>rangeS</t>
  </si>
  <si>
    <t>rangeT</t>
  </si>
  <si>
    <t>setQ</t>
  </si>
  <si>
    <t>setR</t>
  </si>
  <si>
    <t>setS</t>
  </si>
  <si>
    <t>setT</t>
  </si>
  <si>
    <t>Select from the dropdown menu  
If "Other" option selected, specify the pipe material, pipe schedule, ID/OD in the note section</t>
  </si>
  <si>
    <t>System-10 BTU Meters with FT-4600 Ultrasonic Flow Meters</t>
  </si>
  <si>
    <t>FT-4600
Model Number Codification</t>
  </si>
  <si>
    <t>FT-4600-AAA-BCD-EF</t>
  </si>
  <si>
    <t xml:space="preserve">0 = None </t>
  </si>
  <si>
    <t xml:space="preserve"> 9 = (1) Pulse Output &amp; (1) Analog Output</t>
  </si>
  <si>
    <t>Analog Type Selection</t>
  </si>
  <si>
    <t>Water, % e. glycol, % p. glycol</t>
  </si>
  <si>
    <t>4-20 mA (Default)</t>
  </si>
  <si>
    <t>System-20 BTU Meters with FT-4600 Ultrasonic Flow Meters</t>
  </si>
  <si>
    <t>0 = NEMA 4 Enclosure with NPT 1/2" Conduit Adapter, Without Display                                   
2 = NEMA 4 Enclosure with  Cable Grip, Without Display</t>
  </si>
  <si>
    <t xml:space="preserve">FT-3400 Insertion Electromagnetic Flow Meter Order Form </t>
  </si>
  <si>
    <t>FT-4600 Ultrasonic Flow Meter Order Form</t>
  </si>
  <si>
    <t>System-10 BTU Meter and FT-3400 Insertion Electromagnetic Flow Meter Order Form</t>
  </si>
  <si>
    <t>System-10 BTU Meter and FT-4600 Ultrasonic Flow Meter Order Form</t>
  </si>
  <si>
    <t>System-20 BTU Meter and FT-3400 Insertion Electromagnetic Flow Meter Order Form</t>
  </si>
  <si>
    <t>System-20 BTU Meter and FT-4600 Ultrasonic Flow Meter Order Form</t>
  </si>
  <si>
    <r>
      <t xml:space="preserve">Meter Configuration &amp; I/O (A)
</t>
    </r>
    <r>
      <rPr>
        <sz val="10"/>
        <color theme="1"/>
        <rFont val="Arial"/>
        <family val="2"/>
      </rPr>
      <t xml:space="preserve">Select from the dropdown menu    </t>
    </r>
    <r>
      <rPr>
        <b/>
        <sz val="11"/>
        <color theme="1"/>
        <rFont val="Arial"/>
        <family val="2"/>
      </rPr>
      <t xml:space="preserve"> 
                                        </t>
    </r>
    <r>
      <rPr>
        <sz val="11"/>
        <color theme="1"/>
        <rFont val="Arial"/>
        <family val="2"/>
      </rPr>
      <t xml:space="preserve">      </t>
    </r>
    <r>
      <rPr>
        <i/>
        <sz val="11"/>
        <color theme="1"/>
        <rFont val="Arial"/>
        <family val="2"/>
      </rPr>
      <t xml:space="preserve"> 
</t>
    </r>
    <r>
      <rPr>
        <sz val="10"/>
        <color theme="1"/>
        <rFont val="Arial"/>
        <family val="2"/>
      </rPr>
      <t xml:space="preserve">1 = Flowmeter w/ Freq, Pulse, Iso Analog, 24V AC/DC
2 = Flowmeter w/ Freq, Pulse, Iso Analog, </t>
    </r>
    <r>
      <rPr>
        <b/>
        <sz val="10"/>
        <color theme="1"/>
        <rFont val="Arial"/>
        <family val="2"/>
      </rPr>
      <t>Bidirectional Contact</t>
    </r>
    <r>
      <rPr>
        <sz val="10"/>
        <color theme="1"/>
        <rFont val="Arial"/>
        <family val="2"/>
      </rPr>
      <t>, 24V AC/DC</t>
    </r>
    <r>
      <rPr>
        <i/>
        <sz val="10"/>
        <color theme="1"/>
        <rFont val="Arial"/>
        <family val="2"/>
      </rPr>
      <t xml:space="preserve">       </t>
    </r>
  </si>
  <si>
    <r>
      <t xml:space="preserve">1 = Flowmeter w/ Freq, Pulse, Iso Analog, 24V AC/DC
2 = Flowmeter w/ Freq, Pulse, Iso Analog, </t>
    </r>
    <r>
      <rPr>
        <b/>
        <sz val="8"/>
        <color theme="1"/>
        <rFont val="Arial"/>
        <family val="2"/>
      </rPr>
      <t>Bidirectional Contact</t>
    </r>
    <r>
      <rPr>
        <sz val="8"/>
        <color theme="1"/>
        <rFont val="Arial"/>
        <family val="2"/>
      </rPr>
      <t>, 24V AC/DC</t>
    </r>
  </si>
  <si>
    <t>Ductile Iron Lined</t>
  </si>
  <si>
    <t>HDPE/PPR</t>
  </si>
  <si>
    <t>Customer Copper TEE (1" outlet)</t>
  </si>
  <si>
    <t>Customer Copper TEE (1.5" outlet)</t>
  </si>
  <si>
    <t>NSF ONICON Copper TEE</t>
  </si>
  <si>
    <t>Pressure Class 350</t>
  </si>
  <si>
    <t>Pressure Class 300</t>
  </si>
  <si>
    <t>SDR: 11.0</t>
  </si>
  <si>
    <t>SDR: 4.4</t>
  </si>
  <si>
    <t>SDR: 17.6</t>
  </si>
  <si>
    <t>SDR: 9.0</t>
  </si>
  <si>
    <t>SDR: 21.0</t>
  </si>
  <si>
    <t>SDR: 15.5</t>
  </si>
  <si>
    <t>Other Conductive Pipes</t>
  </si>
  <si>
    <t>Other Nonconductive Pipes</t>
  </si>
  <si>
    <r>
      <t xml:space="preserve">FT-3500 Insertion Electromagnetic Flow Meter Order Form </t>
    </r>
    <r>
      <rPr>
        <b/>
        <i/>
        <u/>
        <sz val="14"/>
        <color rgb="FFFF0000"/>
        <rFont val="Calibri"/>
        <family val="2"/>
        <scheme val="minor"/>
      </rPr>
      <t>(COMING SOON 03/2024)</t>
    </r>
  </si>
  <si>
    <r>
      <t xml:space="preserve">System-10 BTU Meter and FT-3500 Insertion Electromagnetic Flow Meter Order Form </t>
    </r>
    <r>
      <rPr>
        <b/>
        <i/>
        <u/>
        <sz val="14"/>
        <color rgb="FFFF0000"/>
        <rFont val="Calibri"/>
        <family val="2"/>
        <scheme val="minor"/>
      </rPr>
      <t>(COMING SOON 03/2024)</t>
    </r>
  </si>
  <si>
    <r>
      <t>System-20 BTU Meter and FT-3500 Insertion Electromagnetic Flow Meter Order Form</t>
    </r>
    <r>
      <rPr>
        <b/>
        <i/>
        <u/>
        <sz val="14"/>
        <color rgb="FFFF0000"/>
        <rFont val="Calibri"/>
        <family val="2"/>
        <scheme val="minor"/>
      </rPr>
      <t xml:space="preserve"> (COMING SOON 03/2024)</t>
    </r>
  </si>
  <si>
    <r>
      <rPr>
        <b/>
        <sz val="11"/>
        <color theme="1"/>
        <rFont val="Arial"/>
        <family val="2"/>
      </rPr>
      <t xml:space="preserve">Pipe Size Range and Meter Length (EE)
</t>
    </r>
    <r>
      <rPr>
        <sz val="10"/>
        <color theme="1"/>
        <rFont val="Arial"/>
        <family val="2"/>
      </rPr>
      <t xml:space="preserve">Select from the dropdown menu     </t>
    </r>
    <r>
      <rPr>
        <b/>
        <sz val="11"/>
        <color theme="1"/>
        <rFont val="Arial"/>
        <family val="2"/>
      </rPr>
      <t xml:space="preserve">
</t>
    </r>
    <r>
      <rPr>
        <sz val="10"/>
        <color theme="1"/>
        <rFont val="Arial"/>
        <family val="2"/>
      </rPr>
      <t xml:space="preserve">
C3 = 3" - 10" (18" stem)
D4 = 3" - 16" (20" stem)
E5 = 3" - 22" (22" stem)
F6 = 3" - 72" (24" stem)
F7 = 3" - 72" (26" stem)
F8 = 3" - 72" (28" stem)
G1 = 12" - 72" (30" stem)
G2 = 12" - 72" (34" stem)
</t>
    </r>
    <r>
      <rPr>
        <sz val="10"/>
        <color rgb="FFFF0000"/>
        <rFont val="Arial"/>
        <family val="2"/>
      </rPr>
      <t>Stem length might change</t>
    </r>
    <r>
      <rPr>
        <sz val="10"/>
        <color theme="1"/>
        <rFont val="Arial"/>
        <family val="2"/>
      </rPr>
      <t xml:space="preserve"> </t>
    </r>
    <r>
      <rPr>
        <sz val="10"/>
        <color rgb="FFFF0000"/>
        <rFont val="Arial"/>
        <family val="2"/>
      </rPr>
      <t>depending on the pipe and installation kit selected.</t>
    </r>
  </si>
  <si>
    <r>
      <t xml:space="preserve">Analog Signal 
</t>
    </r>
    <r>
      <rPr>
        <sz val="10"/>
        <color theme="1"/>
        <rFont val="Arial"/>
        <family val="2"/>
      </rPr>
      <t>Select from the dropdown menu</t>
    </r>
  </si>
  <si>
    <t>4-20mA and 2-10V (Default)</t>
  </si>
  <si>
    <t>4-20mA and 0-10V</t>
  </si>
  <si>
    <t>4-20mA and 0-5V</t>
  </si>
  <si>
    <r>
      <t xml:space="preserve">C3 = 3" - 10" (18" stem)          F7 = 3" - 72" (26" stem)
D4 = 3" - 16" (20" stem)          F8 = 3" - 72" (28" stem)
E5 = 3" - 22" (22" stem)          G1 = 12" - 72" (30" stem)
F6 = 3" - 72" (24" stem)          G2 = 12" - 72" (34" stem)
</t>
    </r>
    <r>
      <rPr>
        <sz val="8"/>
        <color rgb="FFFF0000"/>
        <rFont val="Arial"/>
        <family val="2"/>
      </rPr>
      <t>Stem length might change depending on the pipe and installation kit selected.</t>
    </r>
  </si>
  <si>
    <t>Rev.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</si>
</sst>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122" x14ac:knownFonts="1">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
      <sz val="11"/>
      <color theme="1"/>
      <name val="Calibri"/>
      <family val="2"/>
    </font>
    <font>
      <sz val="11"/>
      <name val="Calibri"/>
      <family val="2"/>
      <scheme val="minor"/>
    </font>
    <font>
      <b/>
      <i/>
      <sz val="10"/>
      <color theme="1"/>
      <name val="Calibri"/>
      <family val="2"/>
      <scheme val="minor"/>
    </font>
    <font>
      <sz val="10"/>
      <color theme="1"/>
      <name val="Calibri"/>
      <family val="2"/>
      <scheme val="minor"/>
    </font>
    <font>
      <sz val="8"/>
      <name val="Arial"/>
      <family val="2"/>
    </font>
    <font>
      <sz val="8"/>
      <name val="Calibri"/>
      <family val="2"/>
    </font>
    <font>
      <b/>
      <vertAlign val="superscript"/>
      <sz val="11"/>
      <color theme="1"/>
      <name val="Calibri"/>
      <family val="2"/>
      <scheme val="minor"/>
    </font>
    <font>
      <b/>
      <i/>
      <sz val="12"/>
      <color theme="1"/>
      <name val="Calibri"/>
      <family val="2"/>
      <scheme val="minor"/>
    </font>
    <font>
      <b/>
      <i/>
      <sz val="13"/>
      <color theme="1"/>
      <name val="Calibri"/>
      <family val="2"/>
      <scheme val="minor"/>
    </font>
    <font>
      <sz val="10"/>
      <name val="Calibri"/>
      <family val="2"/>
      <scheme val="minor"/>
    </font>
    <font>
      <sz val="11"/>
      <color theme="1"/>
      <name val="Arial"/>
      <family val="2"/>
    </font>
    <font>
      <b/>
      <sz val="11"/>
      <color theme="1"/>
      <name val="Arial"/>
      <family val="2"/>
    </font>
    <font>
      <sz val="10"/>
      <color theme="1"/>
      <name val="Arial"/>
      <family val="2"/>
    </font>
    <font>
      <sz val="9"/>
      <color theme="1"/>
      <name val="Arial"/>
      <family val="2"/>
    </font>
    <font>
      <sz val="12"/>
      <color theme="1"/>
      <name val="Arial"/>
      <family val="2"/>
    </font>
    <font>
      <b/>
      <sz val="9"/>
      <color theme="1"/>
      <name val="Arial"/>
      <family val="2"/>
    </font>
    <font>
      <b/>
      <sz val="10"/>
      <color theme="0"/>
      <name val="Arial"/>
      <family val="2"/>
    </font>
    <font>
      <b/>
      <sz val="10"/>
      <name val="Arial"/>
      <family val="2"/>
    </font>
    <font>
      <sz val="10"/>
      <name val="Arial"/>
      <family val="2"/>
    </font>
    <font>
      <i/>
      <sz val="10"/>
      <name val="Arial"/>
      <family val="2"/>
    </font>
    <font>
      <b/>
      <i/>
      <sz val="10"/>
      <color theme="1"/>
      <name val="Arial"/>
      <family val="2"/>
    </font>
    <font>
      <i/>
      <sz val="9"/>
      <color theme="1"/>
      <name val="Arial"/>
      <family val="2"/>
    </font>
    <font>
      <b/>
      <sz val="10"/>
      <color theme="1"/>
      <name val="Arial"/>
      <family val="2"/>
    </font>
    <font>
      <b/>
      <sz val="12"/>
      <color theme="0"/>
      <name val="Arial"/>
      <family val="2"/>
    </font>
    <font>
      <i/>
      <sz val="10"/>
      <color theme="1"/>
      <name val="Arial"/>
      <family val="2"/>
    </font>
    <font>
      <b/>
      <i/>
      <sz val="20"/>
      <color theme="1"/>
      <name val="Arial"/>
      <family val="2"/>
    </font>
    <font>
      <b/>
      <sz val="16"/>
      <color theme="1"/>
      <name val="Arial"/>
      <family val="2"/>
    </font>
    <font>
      <b/>
      <sz val="14"/>
      <color theme="0"/>
      <name val="Arial"/>
      <family val="2"/>
    </font>
    <font>
      <i/>
      <sz val="8"/>
      <color theme="1"/>
      <name val="Arial"/>
      <family val="2"/>
    </font>
    <font>
      <sz val="8"/>
      <color theme="1"/>
      <name val="Arial"/>
      <family val="2"/>
    </font>
    <font>
      <u/>
      <sz val="11"/>
      <color theme="10"/>
      <name val="Calibri"/>
      <family val="2"/>
      <scheme val="minor"/>
    </font>
    <font>
      <b/>
      <sz val="12"/>
      <color theme="1"/>
      <name val="Arial"/>
      <family val="2"/>
    </font>
    <font>
      <b/>
      <i/>
      <sz val="9"/>
      <color theme="1"/>
      <name val="Arial"/>
      <family val="2"/>
    </font>
    <font>
      <sz val="11"/>
      <color theme="0" tint="-0.249977111117893"/>
      <name val="Calibri"/>
      <family val="2"/>
      <scheme val="minor"/>
    </font>
    <font>
      <b/>
      <i/>
      <sz val="11"/>
      <color theme="1"/>
      <name val="Arial"/>
      <family val="2"/>
    </font>
    <font>
      <b/>
      <sz val="14"/>
      <color theme="1"/>
      <name val="Calibri"/>
      <family val="2"/>
      <scheme val="minor"/>
    </font>
    <font>
      <b/>
      <sz val="16"/>
      <color theme="0"/>
      <name val="Arial"/>
      <family val="2"/>
    </font>
    <font>
      <b/>
      <i/>
      <sz val="22"/>
      <color theme="1"/>
      <name val="Arial"/>
      <family val="2"/>
    </font>
    <font>
      <b/>
      <sz val="11"/>
      <name val="Calibri"/>
      <family val="2"/>
      <scheme val="minor"/>
    </font>
    <font>
      <b/>
      <sz val="9"/>
      <color theme="0"/>
      <name val="Arial"/>
      <family val="2"/>
    </font>
    <font>
      <b/>
      <i/>
      <sz val="9"/>
      <color theme="1"/>
      <name val="Calibri"/>
      <family val="2"/>
      <scheme val="minor"/>
    </font>
    <font>
      <sz val="11"/>
      <name val="Arial"/>
      <family val="2"/>
    </font>
    <font>
      <b/>
      <i/>
      <sz val="11"/>
      <color theme="1"/>
      <name val="Calibri"/>
      <family val="2"/>
      <scheme val="minor"/>
    </font>
    <font>
      <b/>
      <sz val="11"/>
      <name val="Arial"/>
      <family val="2"/>
    </font>
    <font>
      <i/>
      <sz val="11"/>
      <color theme="1"/>
      <name val="Arial"/>
      <family val="2"/>
    </font>
    <font>
      <i/>
      <sz val="11"/>
      <name val="Arial"/>
      <family val="2"/>
    </font>
    <font>
      <b/>
      <i/>
      <sz val="11"/>
      <name val="Arial"/>
      <family val="2"/>
    </font>
    <font>
      <u/>
      <sz val="10"/>
      <color theme="1"/>
      <name val="Arial"/>
      <family val="2"/>
    </font>
    <font>
      <b/>
      <i/>
      <vertAlign val="superscript"/>
      <sz val="11"/>
      <color theme="1"/>
      <name val="Arial"/>
      <family val="2"/>
    </font>
    <font>
      <i/>
      <vertAlign val="superscript"/>
      <sz val="11"/>
      <color theme="1"/>
      <name val="Arial"/>
      <family val="2"/>
    </font>
    <font>
      <sz val="11"/>
      <name val="Calibri"/>
      <family val="2"/>
    </font>
    <font>
      <sz val="8"/>
      <color rgb="FF000000"/>
      <name val="Tahoma"/>
      <family val="2"/>
    </font>
    <font>
      <sz val="10"/>
      <name val="Arial"/>
      <family val="2"/>
    </font>
    <font>
      <sz val="9"/>
      <name val="Arial"/>
      <family val="2"/>
    </font>
    <font>
      <b/>
      <sz val="10"/>
      <color indexed="12"/>
      <name val="Arial"/>
      <family val="2"/>
    </font>
    <font>
      <sz val="8.5"/>
      <name val="Arial"/>
      <family val="2"/>
    </font>
    <font>
      <sz val="8.5"/>
      <color indexed="9"/>
      <name val="Arial"/>
      <family val="2"/>
    </font>
    <font>
      <b/>
      <sz val="8"/>
      <color theme="1"/>
      <name val="Arial"/>
      <family val="2"/>
    </font>
    <font>
      <sz val="11"/>
      <color theme="1"/>
      <name val="Calibri"/>
      <family val="2"/>
      <scheme val="minor"/>
    </font>
    <font>
      <sz val="11"/>
      <color theme="0"/>
      <name val="Calibri"/>
      <family val="2"/>
      <scheme val="minor"/>
    </font>
    <font>
      <b/>
      <sz val="24"/>
      <color theme="1"/>
      <name val="Arial"/>
      <family val="2"/>
    </font>
    <font>
      <b/>
      <u/>
      <sz val="16"/>
      <color rgb="FF0A19D8"/>
      <name val="Calibri"/>
      <family val="2"/>
      <scheme val="minor"/>
    </font>
    <font>
      <b/>
      <sz val="24"/>
      <color theme="0"/>
      <name val="Arial"/>
      <family val="2"/>
    </font>
    <font>
      <b/>
      <u/>
      <sz val="16"/>
      <color rgb="FF0916BD"/>
      <name val="Calibri"/>
      <family val="2"/>
      <scheme val="minor"/>
    </font>
    <font>
      <sz val="11"/>
      <color theme="0"/>
      <name val="Arial"/>
      <family val="2"/>
    </font>
    <font>
      <b/>
      <sz val="9"/>
      <name val="Arial"/>
      <family val="2"/>
    </font>
    <font>
      <i/>
      <sz val="8"/>
      <color theme="0"/>
      <name val="Arial"/>
      <family val="2"/>
    </font>
    <font>
      <sz val="9"/>
      <color theme="0"/>
      <name val="Arial"/>
      <family val="2"/>
    </font>
    <font>
      <b/>
      <sz val="22"/>
      <color theme="0"/>
      <name val="Arial"/>
      <family val="2"/>
    </font>
    <font>
      <b/>
      <sz val="20"/>
      <color theme="0"/>
      <name val="Arial"/>
      <family val="2"/>
    </font>
    <font>
      <sz val="8"/>
      <color theme="0"/>
      <name val="Arial"/>
      <family val="2"/>
    </font>
    <font>
      <sz val="12"/>
      <color rgb="FFFF0000"/>
      <name val="Arial"/>
      <family val="2"/>
    </font>
    <font>
      <b/>
      <sz val="16"/>
      <name val="Arial"/>
      <family val="2"/>
    </font>
    <font>
      <sz val="9"/>
      <color theme="1"/>
      <name val="Calibri"/>
      <family val="2"/>
    </font>
    <font>
      <u/>
      <sz val="8"/>
      <color theme="1"/>
      <name val="Arial"/>
      <family val="2"/>
    </font>
    <font>
      <b/>
      <i/>
      <sz val="12"/>
      <color theme="1"/>
      <name val="Arial"/>
      <family val="2"/>
    </font>
    <font>
      <b/>
      <sz val="11"/>
      <color theme="0" tint="-0.499984740745262"/>
      <name val="Arial"/>
      <family val="2"/>
    </font>
    <font>
      <b/>
      <i/>
      <u/>
      <sz val="10"/>
      <color theme="1"/>
      <name val="Arial"/>
      <family val="2"/>
    </font>
    <font>
      <b/>
      <sz val="24"/>
      <color rgb="FFFF0000"/>
      <name val="Arial"/>
      <family val="2"/>
    </font>
    <font>
      <b/>
      <sz val="14"/>
      <color theme="4"/>
      <name val="Arial"/>
      <family val="2"/>
    </font>
    <font>
      <sz val="8.25"/>
      <name val="Segoe UI"/>
      <family val="2"/>
    </font>
    <font>
      <sz val="8"/>
      <color theme="1"/>
      <name val="Calibri"/>
      <family val="2"/>
      <scheme val="minor"/>
    </font>
    <font>
      <sz val="11"/>
      <color rgb="FFFF0000"/>
      <name val="Calibri"/>
      <family val="2"/>
      <scheme val="minor"/>
    </font>
    <font>
      <sz val="11"/>
      <color rgb="FFFF0000"/>
      <name val="Arial"/>
      <family val="2"/>
    </font>
    <font>
      <b/>
      <sz val="22"/>
      <color rgb="FFFF0000"/>
      <name val="Arial"/>
      <family val="2"/>
    </font>
    <font>
      <b/>
      <u/>
      <sz val="13"/>
      <color rgb="FF0A19D8"/>
      <name val="Calibri"/>
      <family val="2"/>
      <scheme val="minor"/>
    </font>
    <font>
      <u/>
      <sz val="12"/>
      <color rgb="FF0A19D8"/>
      <name val="Calibri"/>
      <family val="2"/>
      <scheme val="minor"/>
    </font>
    <font>
      <sz val="12"/>
      <color rgb="FF0A19D8"/>
      <name val="Calibri"/>
      <family val="2"/>
      <scheme val="minor"/>
    </font>
    <font>
      <sz val="12"/>
      <color rgb="FF0A19D8"/>
      <name val="Arial"/>
      <family val="2"/>
    </font>
    <font>
      <b/>
      <u/>
      <sz val="12"/>
      <color rgb="FF0A19D8"/>
      <name val="Calibri"/>
      <family val="2"/>
      <scheme val="minor"/>
    </font>
    <font>
      <sz val="12"/>
      <name val="Arial"/>
      <family val="2"/>
    </font>
    <font>
      <b/>
      <sz val="10"/>
      <name val="Calibri"/>
      <family val="2"/>
    </font>
    <font>
      <b/>
      <sz val="22"/>
      <color rgb="FFFF0000"/>
      <name val="Calibri"/>
      <family val="2"/>
      <scheme val="minor"/>
    </font>
    <font>
      <b/>
      <sz val="10"/>
      <color rgb="FFFF0000"/>
      <name val="Arial"/>
      <family val="2"/>
    </font>
    <font>
      <b/>
      <sz val="8"/>
      <color rgb="FFFF0000"/>
      <name val="Arial"/>
      <family val="2"/>
    </font>
    <font>
      <b/>
      <u/>
      <sz val="11"/>
      <color rgb="FF0A19D8"/>
      <name val="Calibri"/>
      <family val="2"/>
      <scheme val="minor"/>
    </font>
    <font>
      <b/>
      <i/>
      <u/>
      <sz val="10"/>
      <color rgb="FF0A19D8"/>
      <name val="Arial"/>
      <family val="2"/>
    </font>
    <font>
      <b/>
      <i/>
      <sz val="10"/>
      <color rgb="FF0A19D8"/>
      <name val="Arial"/>
      <family val="2"/>
    </font>
    <font>
      <sz val="10"/>
      <color theme="0" tint="-0.499984740745262"/>
      <name val="Arial"/>
      <family val="2"/>
    </font>
    <font>
      <b/>
      <sz val="18"/>
      <name val="Calibri"/>
      <family val="2"/>
      <scheme val="minor"/>
    </font>
    <font>
      <sz val="10"/>
      <color theme="1"/>
      <name val="Calibri"/>
      <family val="2"/>
    </font>
    <font>
      <b/>
      <sz val="11"/>
      <color rgb="FFFF0000"/>
      <name val="Arial"/>
      <family val="2"/>
    </font>
    <font>
      <b/>
      <i/>
      <sz val="12"/>
      <color rgb="FFFF0000"/>
      <name val="Arial"/>
      <family val="2"/>
    </font>
    <font>
      <b/>
      <i/>
      <sz val="10"/>
      <color rgb="FFFF0000"/>
      <name val="Arial"/>
      <family val="2"/>
    </font>
    <font>
      <b/>
      <i/>
      <sz val="9"/>
      <color rgb="FFFF0000"/>
      <name val="Arial"/>
      <family val="2"/>
    </font>
    <font>
      <b/>
      <sz val="24"/>
      <color rgb="FF0070C0"/>
      <name val="Arial"/>
      <family val="2"/>
    </font>
    <font>
      <b/>
      <sz val="22"/>
      <color rgb="FF0070C0"/>
      <name val="Arial"/>
      <family val="2"/>
    </font>
    <font>
      <b/>
      <sz val="22"/>
      <name val="Arial"/>
      <family val="2"/>
    </font>
    <font>
      <b/>
      <sz val="22"/>
      <color rgb="FF0070C0"/>
      <name val="Calibri"/>
      <family val="2"/>
      <scheme val="minor"/>
    </font>
    <font>
      <b/>
      <sz val="20"/>
      <color rgb="FF0070C0"/>
      <name val="Arial"/>
      <family val="2"/>
    </font>
    <font>
      <sz val="10"/>
      <name val="Calibri"/>
      <family val="2"/>
    </font>
    <font>
      <b/>
      <i/>
      <sz val="20"/>
      <color rgb="FFFF0000"/>
      <name val="Arial"/>
      <family val="2"/>
    </font>
    <font>
      <b/>
      <sz val="10"/>
      <color theme="1"/>
      <name val="Calibri"/>
      <family val="2"/>
      <scheme val="minor"/>
    </font>
    <font>
      <b/>
      <i/>
      <u/>
      <sz val="14"/>
      <color rgb="FFFF0000"/>
      <name val="Calibri"/>
      <family val="2"/>
      <scheme val="minor"/>
    </font>
    <font>
      <sz val="10"/>
      <color rgb="FFFF0000"/>
      <name val="Arial"/>
      <family val="2"/>
    </font>
    <font>
      <sz val="8"/>
      <color rgb="FFFF0000"/>
      <name val="Arial"/>
      <family val="2"/>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bgColor theme="9"/>
      </patternFill>
    </fill>
    <fill>
      <patternFill patternType="solid">
        <fgColor theme="0" tint="-0.249977111117893"/>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CCFF"/>
        <bgColor indexed="64"/>
      </patternFill>
    </fill>
    <fill>
      <patternFill patternType="solid">
        <fgColor rgb="FFDECDFF"/>
        <bgColor indexed="64"/>
      </patternFill>
    </fill>
    <fill>
      <patternFill patternType="solid">
        <fgColor rgb="FFFFFF00"/>
        <bgColor indexed="64"/>
      </patternFill>
    </fill>
    <fill>
      <patternFill patternType="solid">
        <fgColor rgb="FF71C6FF"/>
        <bgColor indexed="64"/>
      </patternFill>
    </fill>
    <fill>
      <patternFill patternType="solid">
        <fgColor theme="5" tint="0.39997558519241921"/>
        <bgColor indexed="64"/>
      </patternFill>
    </fill>
    <fill>
      <patternFill patternType="solid">
        <fgColor rgb="FF00FFCC"/>
        <bgColor indexed="64"/>
      </patternFill>
    </fill>
    <fill>
      <patternFill patternType="solid">
        <fgColor theme="3" tint="0.79998168889431442"/>
        <bgColor indexed="64"/>
      </patternFill>
    </fill>
    <fill>
      <patternFill patternType="solid">
        <fgColor rgb="FF85EA74"/>
        <bgColor indexed="64"/>
      </patternFill>
    </fill>
    <fill>
      <patternFill patternType="solid">
        <fgColor theme="9" tint="0.39997558519241921"/>
        <bgColor indexed="64"/>
      </patternFill>
    </fill>
    <fill>
      <patternFill patternType="solid">
        <fgColor rgb="FF00B0F0"/>
        <bgColor indexed="64"/>
      </patternFill>
    </fill>
    <fill>
      <patternFill patternType="solid">
        <fgColor rgb="FFCAAFFF"/>
        <bgColor indexed="64"/>
      </patternFill>
    </fill>
    <fill>
      <patternFill patternType="solid">
        <fgColor theme="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55"/>
      </bottom>
      <diagonal/>
    </border>
    <border>
      <left/>
      <right/>
      <top style="thin">
        <color indexed="55"/>
      </top>
      <bottom style="thin">
        <color indexed="55"/>
      </bottom>
      <diagonal/>
    </border>
    <border>
      <left/>
      <right/>
      <top/>
      <bottom style="thin">
        <color indexed="55"/>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top style="thin">
        <color indexed="55"/>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indexed="5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7">
    <xf numFmtId="0" fontId="0" fillId="0" borderId="0"/>
    <xf numFmtId="0" fontId="24" fillId="0" borderId="0"/>
    <xf numFmtId="0" fontId="36" fillId="0" borderId="0" applyNumberFormat="0" applyFill="0" applyBorder="0" applyAlignment="0" applyProtection="0"/>
    <xf numFmtId="0" fontId="58" fillId="0" borderId="0"/>
    <xf numFmtId="0" fontId="24" fillId="0" borderId="0"/>
    <xf numFmtId="0" fontId="7" fillId="0" borderId="0"/>
    <xf numFmtId="0" fontId="64" fillId="0" borderId="0"/>
  </cellStyleXfs>
  <cellXfs count="898">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11" fillId="0" borderId="0" xfId="0" applyFont="1" applyAlignment="1">
      <alignment wrapText="1"/>
    </xf>
    <xf numFmtId="0" fontId="10" fillId="0" borderId="0" xfId="0" quotePrefix="1" applyFont="1" applyAlignment="1">
      <alignment wrapText="1"/>
    </xf>
    <xf numFmtId="0" fontId="10" fillId="0" borderId="0" xfId="0" quotePrefix="1" applyFont="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wrapText="1"/>
    </xf>
    <xf numFmtId="0" fontId="0" fillId="0" borderId="0" xfId="0" applyAlignment="1">
      <alignment horizontal="left"/>
    </xf>
    <xf numFmtId="0" fontId="16" fillId="0" borderId="0" xfId="0" applyFont="1"/>
    <xf numFmtId="0" fontId="19" fillId="0" borderId="0" xfId="0" applyFont="1"/>
    <xf numFmtId="0" fontId="19" fillId="0" borderId="1"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protection locked="0" hidden="1"/>
    </xf>
    <xf numFmtId="0" fontId="19" fillId="0" borderId="1" xfId="0" applyFont="1" applyBorder="1" applyAlignment="1" applyProtection="1">
      <alignment horizontal="center" vertical="center" wrapText="1"/>
      <protection locked="0" hidden="1"/>
    </xf>
    <xf numFmtId="0" fontId="21" fillId="3" borderId="13" xfId="0" applyFont="1" applyFill="1" applyBorder="1" applyAlignment="1">
      <alignment vertical="center"/>
    </xf>
    <xf numFmtId="0" fontId="21" fillId="3" borderId="16" xfId="0" applyFont="1" applyFill="1" applyBorder="1" applyAlignment="1">
      <alignment vertical="center" wrapText="1"/>
    </xf>
    <xf numFmtId="0" fontId="16" fillId="0" borderId="0" xfId="0" applyFont="1" applyAlignment="1">
      <alignment horizontal="center"/>
    </xf>
    <xf numFmtId="0" fontId="0" fillId="2" borderId="0" xfId="0" applyFill="1" applyAlignment="1">
      <alignment horizontal="center" wrapText="1"/>
    </xf>
    <xf numFmtId="0" fontId="0" fillId="2" borderId="0" xfId="0" applyFill="1"/>
    <xf numFmtId="0" fontId="0" fillId="2" borderId="0" xfId="0" applyFill="1" applyAlignment="1">
      <alignment horizontal="center" vertical="center"/>
    </xf>
    <xf numFmtId="0" fontId="0" fillId="0" borderId="0" xfId="0" applyAlignment="1">
      <alignment horizontal="center" wrapText="1"/>
    </xf>
    <xf numFmtId="0" fontId="0" fillId="2" borderId="0" xfId="0" applyFill="1" applyAlignment="1">
      <alignment horizontal="center" vertical="center" wrapText="1"/>
    </xf>
    <xf numFmtId="0" fontId="0" fillId="2" borderId="0" xfId="0" applyFill="1" applyAlignment="1">
      <alignment horizontal="center"/>
    </xf>
    <xf numFmtId="0" fontId="14" fillId="2" borderId="0" xfId="0" applyFont="1" applyFill="1" applyAlignment="1" applyProtection="1">
      <alignment vertical="center" wrapText="1"/>
      <protection hidden="1"/>
    </xf>
    <xf numFmtId="0" fontId="0" fillId="0" borderId="0" xfId="0" applyAlignment="1">
      <alignment vertical="center"/>
    </xf>
    <xf numFmtId="0" fontId="0" fillId="0" borderId="0" xfId="0" applyAlignment="1">
      <alignment horizontal="center" vertical="center" wrapText="1"/>
    </xf>
    <xf numFmtId="0" fontId="0" fillId="0" borderId="14" xfId="0" applyBorder="1"/>
    <xf numFmtId="0" fontId="47" fillId="0" borderId="0" xfId="0" quotePrefix="1" applyFont="1" applyAlignment="1">
      <alignment wrapText="1"/>
    </xf>
    <xf numFmtId="0" fontId="47" fillId="0" borderId="0" xfId="0" applyFont="1" applyAlignment="1">
      <alignment wrapText="1"/>
    </xf>
    <xf numFmtId="0" fontId="19" fillId="0" borderId="3" xfId="0" applyFont="1" applyBorder="1" applyAlignment="1" applyProtection="1">
      <alignment horizontal="center" vertical="center" wrapText="1"/>
      <protection locked="0"/>
    </xf>
    <xf numFmtId="0" fontId="24" fillId="0" borderId="0" xfId="3" applyFont="1"/>
    <xf numFmtId="0" fontId="24" fillId="0" borderId="8" xfId="3" applyFont="1" applyBorder="1"/>
    <xf numFmtId="0" fontId="24" fillId="0" borderId="9" xfId="3" applyFont="1" applyBorder="1"/>
    <xf numFmtId="0" fontId="18" fillId="0" borderId="0" xfId="3" applyFont="1"/>
    <xf numFmtId="0" fontId="17" fillId="0" borderId="0" xfId="3" applyFont="1"/>
    <xf numFmtId="0" fontId="18" fillId="0" borderId="6" xfId="3" applyFont="1" applyBorder="1"/>
    <xf numFmtId="0" fontId="19" fillId="0" borderId="24" xfId="3" applyFont="1" applyBorder="1"/>
    <xf numFmtId="0" fontId="19" fillId="0" borderId="24" xfId="3" applyFont="1" applyBorder="1" applyAlignment="1">
      <alignment horizontal="center"/>
    </xf>
    <xf numFmtId="0" fontId="18" fillId="0" borderId="7" xfId="3" applyFont="1" applyBorder="1"/>
    <xf numFmtId="0" fontId="18" fillId="0" borderId="8" xfId="3" applyFont="1" applyBorder="1"/>
    <xf numFmtId="0" fontId="19" fillId="0" borderId="0" xfId="3" applyFont="1" applyAlignment="1">
      <alignment wrapText="1"/>
    </xf>
    <xf numFmtId="0" fontId="19" fillId="0" borderId="0" xfId="3" applyFont="1"/>
    <xf numFmtId="0" fontId="19" fillId="0" borderId="9" xfId="3" applyFont="1" applyBorder="1"/>
    <xf numFmtId="0" fontId="18" fillId="0" borderId="0" xfId="3" applyFont="1" applyAlignment="1">
      <alignment horizontal="left"/>
    </xf>
    <xf numFmtId="0" fontId="18" fillId="0" borderId="9" xfId="3" applyFont="1" applyBorder="1"/>
    <xf numFmtId="0" fontId="49" fillId="2" borderId="28" xfId="0" applyFont="1" applyFill="1" applyBorder="1" applyAlignment="1" applyProtection="1">
      <alignment horizontal="center" vertical="center" wrapText="1"/>
      <protection hidden="1"/>
    </xf>
    <xf numFmtId="0" fontId="60" fillId="0" borderId="0" xfId="3" applyFont="1"/>
    <xf numFmtId="0" fontId="61" fillId="0" borderId="0" xfId="3" applyFont="1"/>
    <xf numFmtId="0" fontId="61" fillId="0" borderId="34" xfId="3" applyFont="1" applyBorder="1"/>
    <xf numFmtId="0" fontId="61" fillId="0" borderId="35" xfId="3" applyFont="1" applyBorder="1"/>
    <xf numFmtId="0" fontId="24" fillId="0" borderId="10" xfId="3" applyFont="1" applyBorder="1"/>
    <xf numFmtId="0" fontId="24" fillId="0" borderId="11" xfId="3" applyFont="1" applyBorder="1"/>
    <xf numFmtId="0" fontId="24" fillId="0" borderId="12" xfId="3" applyFont="1" applyBorder="1"/>
    <xf numFmtId="0" fontId="21" fillId="0" borderId="3" xfId="0" applyFont="1" applyBorder="1" applyAlignment="1">
      <alignment vertical="center"/>
    </xf>
    <xf numFmtId="0" fontId="21" fillId="0" borderId="6" xfId="0" applyFont="1" applyBorder="1" applyAlignment="1">
      <alignment vertical="center"/>
    </xf>
    <xf numFmtId="0" fontId="21" fillId="0" borderId="10" xfId="0" applyFont="1" applyBorder="1" applyAlignment="1">
      <alignment vertical="center" wrapText="1"/>
    </xf>
    <xf numFmtId="0" fontId="3" fillId="0" borderId="0" xfId="0" applyFont="1"/>
    <xf numFmtId="0" fontId="19" fillId="0" borderId="1" xfId="0" applyFont="1" applyBorder="1" applyAlignment="1" applyProtection="1">
      <alignment horizontal="center" vertical="center"/>
      <protection locked="0" hidden="1"/>
    </xf>
    <xf numFmtId="0" fontId="19" fillId="0" borderId="3" xfId="0" applyFont="1" applyBorder="1" applyAlignment="1" applyProtection="1">
      <alignment horizontal="center" vertical="center"/>
      <protection locked="0"/>
    </xf>
    <xf numFmtId="0" fontId="21" fillId="0" borderId="2" xfId="0" applyFont="1" applyBorder="1" applyAlignment="1">
      <alignment vertical="center" wrapText="1"/>
    </xf>
    <xf numFmtId="0" fontId="21" fillId="0" borderId="2" xfId="0" applyFont="1" applyBorder="1" applyAlignment="1">
      <alignment vertical="center"/>
    </xf>
    <xf numFmtId="0" fontId="15" fillId="0" borderId="0" xfId="0" applyFont="1" applyAlignment="1">
      <alignment horizontal="left" vertical="top" wrapText="1"/>
    </xf>
    <xf numFmtId="0" fontId="0" fillId="0" borderId="0" xfId="0" applyAlignment="1">
      <alignment horizontal="left" vertical="top"/>
    </xf>
    <xf numFmtId="0" fontId="17" fillId="0" borderId="28" xfId="0" applyFont="1" applyBorder="1" applyAlignment="1">
      <alignment horizontal="center" vertical="center"/>
    </xf>
    <xf numFmtId="0" fontId="63" fillId="0" borderId="0" xfId="3" applyFont="1"/>
    <xf numFmtId="0" fontId="19" fillId="0" borderId="0" xfId="3" applyFont="1" applyAlignment="1">
      <alignment vertical="center" wrapText="1"/>
    </xf>
    <xf numFmtId="164" fontId="19" fillId="0" borderId="37" xfId="3" applyNumberFormat="1" applyFont="1" applyBorder="1" applyProtection="1">
      <protection locked="0"/>
    </xf>
    <xf numFmtId="0" fontId="23" fillId="0" borderId="0" xfId="3" applyFont="1"/>
    <xf numFmtId="0" fontId="59" fillId="0" borderId="0" xfId="3" applyFont="1" applyAlignment="1">
      <alignment horizontal="center"/>
    </xf>
    <xf numFmtId="0" fontId="59" fillId="0" borderId="8" xfId="3" applyFont="1" applyBorder="1"/>
    <xf numFmtId="0" fontId="59" fillId="0" borderId="0" xfId="3" applyFont="1"/>
    <xf numFmtId="0" fontId="10" fillId="0" borderId="0" xfId="3" applyFont="1"/>
    <xf numFmtId="0" fontId="35" fillId="0" borderId="3" xfId="0" applyFont="1" applyBorder="1" applyAlignment="1">
      <alignment vertical="center" wrapText="1"/>
    </xf>
    <xf numFmtId="0" fontId="35" fillId="0" borderId="7" xfId="0" applyFont="1" applyBorder="1" applyAlignment="1">
      <alignment vertical="center" wrapText="1"/>
    </xf>
    <xf numFmtId="0" fontId="35" fillId="0" borderId="3" xfId="0" applyFont="1" applyBorder="1" applyAlignment="1" applyProtection="1">
      <alignment horizontal="left" vertical="center" wrapText="1"/>
      <protection hidden="1"/>
    </xf>
    <xf numFmtId="0" fontId="35" fillId="0" borderId="12" xfId="0" applyFont="1" applyBorder="1" applyAlignment="1">
      <alignment vertical="center" wrapText="1"/>
    </xf>
    <xf numFmtId="0" fontId="0" fillId="0" borderId="0" xfId="0" applyAlignment="1">
      <alignment vertical="top"/>
    </xf>
    <xf numFmtId="0" fontId="0" fillId="0" borderId="0" xfId="0" applyProtection="1">
      <protection hidden="1"/>
    </xf>
    <xf numFmtId="0" fontId="4" fillId="0" borderId="0" xfId="0" applyFont="1" applyAlignment="1">
      <alignment horizontal="center" vertical="center"/>
    </xf>
    <xf numFmtId="0" fontId="0" fillId="4" borderId="0" xfId="0" applyFill="1" applyAlignment="1">
      <alignment horizontal="center" vertical="center" wrapText="1"/>
    </xf>
    <xf numFmtId="49" fontId="0" fillId="0" borderId="0" xfId="0" applyNumberFormat="1" applyAlignment="1">
      <alignment horizontal="center" vertical="center"/>
    </xf>
    <xf numFmtId="0" fontId="6" fillId="0" borderId="0" xfId="0" applyFont="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xf>
    <xf numFmtId="0" fontId="0" fillId="2" borderId="1" xfId="0" applyFill="1" applyBorder="1" applyAlignment="1">
      <alignment horizontal="center"/>
    </xf>
    <xf numFmtId="0" fontId="0" fillId="0" borderId="1" xfId="0" applyBorder="1" applyAlignment="1">
      <alignment wrapText="1"/>
    </xf>
    <xf numFmtId="0" fontId="0" fillId="0" borderId="1" xfId="0" applyBorder="1" applyAlignment="1">
      <alignment horizont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2" borderId="1" xfId="0" applyFill="1" applyBorder="1" applyAlignment="1">
      <alignment horizontal="center" vertical="center"/>
    </xf>
    <xf numFmtId="49" fontId="0" fillId="0" borderId="1" xfId="0" applyNumberFormat="1" applyBorder="1"/>
    <xf numFmtId="0" fontId="0" fillId="4" borderId="1" xfId="0" applyFill="1" applyBorder="1" applyAlignment="1">
      <alignment horizontal="center" vertical="center" wrapText="1"/>
    </xf>
    <xf numFmtId="0" fontId="40" fillId="2" borderId="0" xfId="0" applyFont="1" applyFill="1" applyAlignment="1" applyProtection="1">
      <alignment vertical="top" wrapText="1"/>
      <protection hidden="1"/>
    </xf>
    <xf numFmtId="0" fontId="26" fillId="2" borderId="0" xfId="0" applyFont="1" applyFill="1" applyAlignment="1" applyProtection="1">
      <alignment vertical="center" wrapText="1"/>
      <protection hidden="1"/>
    </xf>
    <xf numFmtId="0" fontId="0" fillId="2" borderId="1" xfId="0" applyFill="1" applyBorder="1" applyAlignment="1">
      <alignment vertical="center"/>
    </xf>
    <xf numFmtId="0" fontId="39" fillId="2" borderId="1" xfId="0" applyFont="1"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wrapText="1"/>
    </xf>
    <xf numFmtId="0" fontId="0" fillId="2" borderId="1" xfId="0" applyFill="1" applyBorder="1"/>
    <xf numFmtId="0" fontId="1" fillId="0" borderId="0" xfId="0" applyFont="1" applyAlignment="1">
      <alignment vertical="top"/>
    </xf>
    <xf numFmtId="0" fontId="15" fillId="0" borderId="0" xfId="0" applyFont="1" applyAlignment="1">
      <alignment vertical="top" wrapText="1"/>
    </xf>
    <xf numFmtId="0" fontId="7" fillId="0" borderId="0" xfId="5" applyAlignment="1">
      <alignment horizontal="left" vertical="center" wrapText="1"/>
    </xf>
    <xf numFmtId="0" fontId="86" fillId="0" borderId="0" xfId="0" applyFont="1" applyAlignment="1" applyProtection="1">
      <alignment vertical="top"/>
      <protection locked="0"/>
    </xf>
    <xf numFmtId="0" fontId="86" fillId="0" borderId="0" xfId="0" applyFont="1" applyAlignment="1" applyProtection="1">
      <alignment horizontal="center" vertical="top"/>
      <protection locked="0"/>
    </xf>
    <xf numFmtId="0" fontId="86" fillId="0" borderId="0" xfId="0" applyFont="1" applyAlignment="1" applyProtection="1">
      <alignment vertical="center"/>
      <protection locked="0"/>
    </xf>
    <xf numFmtId="0" fontId="9" fillId="0" borderId="0" xfId="0" applyFont="1"/>
    <xf numFmtId="0" fontId="0" fillId="7" borderId="0" xfId="0" applyFill="1" applyAlignment="1">
      <alignment horizontal="left" vertical="center" wrapText="1"/>
    </xf>
    <xf numFmtId="0" fontId="0" fillId="7" borderId="0" xfId="0" applyFill="1" applyAlignment="1">
      <alignment horizontal="left" vertical="center"/>
    </xf>
    <xf numFmtId="0" fontId="87" fillId="0" borderId="0" xfId="0" applyFont="1"/>
    <xf numFmtId="0" fontId="9"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quotePrefix="1" applyAlignment="1">
      <alignment horizontal="left" vertical="center"/>
    </xf>
    <xf numFmtId="0" fontId="0" fillId="0" borderId="0" xfId="0" quotePrefix="1" applyAlignment="1">
      <alignment horizontal="left"/>
    </xf>
    <xf numFmtId="0" fontId="9" fillId="0" borderId="0" xfId="0" applyFont="1" applyAlignment="1">
      <alignment horizontal="left"/>
    </xf>
    <xf numFmtId="0" fontId="9" fillId="2" borderId="0" xfId="0" applyFont="1" applyFill="1" applyAlignment="1">
      <alignment horizontal="left"/>
    </xf>
    <xf numFmtId="0" fontId="9" fillId="2" borderId="0" xfId="0" applyFont="1" applyFill="1" applyAlignment="1">
      <alignment horizontal="left" vertical="center" wrapText="1"/>
    </xf>
    <xf numFmtId="49" fontId="0" fillId="0" borderId="0" xfId="0" applyNumberFormat="1" applyAlignment="1">
      <alignment horizontal="left"/>
    </xf>
    <xf numFmtId="49" fontId="0" fillId="0" borderId="0" xfId="0" applyNumberFormat="1"/>
    <xf numFmtId="0" fontId="0" fillId="0" borderId="24" xfId="0" applyBorder="1"/>
    <xf numFmtId="0" fontId="0" fillId="0" borderId="9" xfId="0" applyBorder="1"/>
    <xf numFmtId="0" fontId="0" fillId="0" borderId="8" xfId="0" applyBorder="1"/>
    <xf numFmtId="0" fontId="0" fillId="0" borderId="11" xfId="0" applyBorder="1"/>
    <xf numFmtId="0" fontId="0" fillId="0" borderId="12" xfId="0" applyBorder="1"/>
    <xf numFmtId="0" fontId="87" fillId="0" borderId="0" xfId="0" applyFont="1" applyAlignment="1">
      <alignment horizontal="center"/>
    </xf>
    <xf numFmtId="49" fontId="0" fillId="2" borderId="0" xfId="0" applyNumberFormat="1" applyFill="1" applyAlignment="1">
      <alignment horizontal="center" vertical="center"/>
    </xf>
    <xf numFmtId="0" fontId="7" fillId="7" borderId="0" xfId="0" applyFont="1" applyFill="1" applyAlignment="1">
      <alignment horizontal="left" vertical="center" wrapText="1"/>
    </xf>
    <xf numFmtId="0" fontId="44" fillId="7" borderId="0" xfId="0" applyFont="1" applyFill="1" applyAlignment="1">
      <alignment horizontal="left" vertical="center" wrapText="1"/>
    </xf>
    <xf numFmtId="0" fontId="0" fillId="0" borderId="0" xfId="0" quotePrefix="1" applyAlignment="1">
      <alignment horizontal="left" vertical="center" wrapText="1"/>
    </xf>
    <xf numFmtId="0" fontId="0" fillId="0" borderId="0" xfId="0" applyAlignment="1">
      <alignment horizontal="left" wrapText="1"/>
    </xf>
    <xf numFmtId="0" fontId="0" fillId="7" borderId="6" xfId="0" applyFill="1" applyBorder="1"/>
    <xf numFmtId="0" fontId="0" fillId="7" borderId="24" xfId="0" applyFill="1" applyBorder="1"/>
    <xf numFmtId="0" fontId="7" fillId="7" borderId="24" xfId="0" applyFont="1" applyFill="1" applyBorder="1" applyAlignment="1">
      <alignment horizontal="left" vertical="center" wrapText="1"/>
    </xf>
    <xf numFmtId="0" fontId="7" fillId="7" borderId="7" xfId="0" applyFont="1" applyFill="1" applyBorder="1" applyAlignment="1">
      <alignment horizontal="left" vertical="center" wrapText="1"/>
    </xf>
    <xf numFmtId="0" fontId="0" fillId="0" borderId="0" xfId="0" quotePrefix="1"/>
    <xf numFmtId="0" fontId="0" fillId="0" borderId="10" xfId="0" applyBorder="1"/>
    <xf numFmtId="0" fontId="0" fillId="0" borderId="11" xfId="0" applyBorder="1" applyAlignment="1">
      <alignment horizontal="left"/>
    </xf>
    <xf numFmtId="0" fontId="17" fillId="2" borderId="1" xfId="0" applyFont="1" applyFill="1" applyBorder="1" applyAlignment="1" applyProtection="1">
      <alignment horizontal="center" vertical="center" wrapText="1"/>
      <protection hidden="1"/>
    </xf>
    <xf numFmtId="0" fontId="1" fillId="0" borderId="0" xfId="0" applyFont="1" applyAlignment="1">
      <alignment horizontal="center"/>
    </xf>
    <xf numFmtId="0" fontId="17" fillId="2" borderId="1" xfId="0" applyFont="1" applyFill="1" applyBorder="1" applyAlignment="1" applyProtection="1">
      <alignment horizontal="center" vertical="center" wrapText="1"/>
      <protection locked="0"/>
    </xf>
    <xf numFmtId="0" fontId="1" fillId="0" borderId="0" xfId="0" applyFont="1"/>
    <xf numFmtId="0" fontId="39" fillId="2" borderId="0" xfId="0" applyFont="1" applyFill="1" applyAlignment="1">
      <alignment horizontal="center" vertical="center"/>
    </xf>
    <xf numFmtId="0" fontId="16" fillId="5" borderId="3" xfId="0" applyFont="1" applyFill="1" applyBorder="1" applyAlignment="1" applyProtection="1">
      <alignment horizontal="center" vertical="center" wrapText="1"/>
      <protection hidden="1"/>
    </xf>
    <xf numFmtId="0" fontId="17" fillId="0" borderId="28" xfId="0" applyFont="1" applyBorder="1" applyAlignment="1">
      <alignment horizontal="center"/>
    </xf>
    <xf numFmtId="0" fontId="49" fillId="0" borderId="28" xfId="0" applyFont="1" applyBorder="1" applyAlignment="1" applyProtection="1">
      <alignment horizontal="center" wrapText="1"/>
      <protection hidden="1"/>
    </xf>
    <xf numFmtId="0" fontId="21" fillId="0" borderId="2" xfId="0" applyFont="1" applyBorder="1" applyAlignment="1">
      <alignment horizontal="left" vertical="center" wrapText="1"/>
    </xf>
    <xf numFmtId="0" fontId="68" fillId="2" borderId="0" xfId="0" applyFont="1" applyFill="1" applyAlignment="1">
      <alignment vertical="center" wrapText="1"/>
    </xf>
    <xf numFmtId="0" fontId="66" fillId="0" borderId="0" xfId="0" applyFont="1" applyAlignment="1">
      <alignment wrapText="1"/>
    </xf>
    <xf numFmtId="0" fontId="4" fillId="2" borderId="0" xfId="0" applyFont="1" applyFill="1" applyAlignment="1">
      <alignment horizontal="center" vertical="center"/>
    </xf>
    <xf numFmtId="0" fontId="17" fillId="0" borderId="1" xfId="0" applyFont="1" applyBorder="1" applyAlignment="1">
      <alignment horizontal="center" vertical="center"/>
    </xf>
    <xf numFmtId="0" fontId="0" fillId="4" borderId="0" xfId="0" applyFill="1" applyAlignment="1" applyProtection="1">
      <alignment horizontal="center" vertical="center" wrapText="1"/>
      <protection locked="0"/>
    </xf>
    <xf numFmtId="0" fontId="0" fillId="2" borderId="0" xfId="0" applyFill="1" applyAlignment="1">
      <alignment vertical="center"/>
    </xf>
    <xf numFmtId="0" fontId="6" fillId="2" borderId="0" xfId="0" applyFont="1" applyFill="1" applyAlignment="1">
      <alignment horizontal="center" vertical="center" wrapText="1"/>
    </xf>
    <xf numFmtId="0" fontId="0" fillId="0" borderId="3" xfId="0" applyBorder="1" applyAlignment="1">
      <alignment horizontal="center" vertical="center"/>
    </xf>
    <xf numFmtId="0" fontId="43" fillId="0" borderId="0" xfId="0" applyFont="1" applyAlignment="1">
      <alignment vertical="center" wrapText="1"/>
    </xf>
    <xf numFmtId="0" fontId="43" fillId="0" borderId="0" xfId="0" applyFont="1" applyAlignment="1" applyProtection="1">
      <alignment vertical="center" wrapText="1"/>
      <protection hidden="1"/>
    </xf>
    <xf numFmtId="0" fontId="28" fillId="0" borderId="0" xfId="0" applyFont="1" applyAlignment="1">
      <alignment horizontal="center" vertical="center" wrapText="1"/>
    </xf>
    <xf numFmtId="0" fontId="17" fillId="0" borderId="38" xfId="0" applyFont="1" applyBorder="1" applyAlignment="1" applyProtection="1">
      <alignment horizontal="center" vertical="center"/>
      <protection hidden="1"/>
    </xf>
    <xf numFmtId="0" fontId="40" fillId="2" borderId="0" xfId="0" applyFont="1" applyFill="1" applyAlignment="1" applyProtection="1">
      <alignment vertical="center" wrapText="1"/>
      <protection hidden="1"/>
    </xf>
    <xf numFmtId="0" fontId="0" fillId="0" borderId="0" xfId="0" applyAlignment="1" applyProtection="1">
      <alignment horizontal="center" wrapText="1"/>
      <protection hidden="1"/>
    </xf>
    <xf numFmtId="0" fontId="21" fillId="0" borderId="0" xfId="0" applyFont="1" applyAlignment="1">
      <alignment horizontal="center" vertical="center" wrapText="1"/>
    </xf>
    <xf numFmtId="16" fontId="6" fillId="0" borderId="0" xfId="0" applyNumberFormat="1" applyFont="1" applyAlignment="1">
      <alignment vertical="center" wrapText="1"/>
    </xf>
    <xf numFmtId="0" fontId="44" fillId="0" borderId="0" xfId="0" applyFont="1"/>
    <xf numFmtId="0" fontId="7" fillId="0" borderId="0" xfId="0" applyFont="1"/>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0" xfId="0" applyNumberFormat="1" applyFont="1"/>
    <xf numFmtId="0" fontId="7" fillId="0" borderId="0" xfId="0" applyFont="1" applyAlignment="1">
      <alignment horizontal="center" vertical="center"/>
    </xf>
    <xf numFmtId="0" fontId="7" fillId="0" borderId="0" xfId="0" applyFont="1" applyAlignment="1">
      <alignment vertical="center"/>
    </xf>
    <xf numFmtId="0" fontId="16" fillId="0" borderId="0" xfId="0" applyFont="1" applyAlignment="1">
      <alignment horizontal="left" vertical="top" wrapText="1"/>
    </xf>
    <xf numFmtId="0" fontId="14" fillId="2" borderId="0" xfId="0" applyFont="1" applyFill="1" applyAlignment="1" applyProtection="1">
      <alignment vertical="top" wrapText="1"/>
      <protection hidden="1"/>
    </xf>
    <xf numFmtId="0" fontId="7" fillId="0" borderId="0" xfId="0" applyFont="1" applyAlignment="1">
      <alignment horizontal="left" vertical="center"/>
    </xf>
    <xf numFmtId="0" fontId="40" fillId="2" borderId="0" xfId="0" applyFont="1" applyFill="1" applyAlignment="1" applyProtection="1">
      <alignment vertical="top"/>
      <protection hidden="1"/>
    </xf>
    <xf numFmtId="0" fontId="69" fillId="0" borderId="0" xfId="2" applyFont="1"/>
    <xf numFmtId="0" fontId="7" fillId="0" borderId="0" xfId="0" applyFont="1" applyAlignment="1">
      <alignment horizontal="center"/>
    </xf>
    <xf numFmtId="0" fontId="26" fillId="2" borderId="0" xfId="0" applyFont="1" applyFill="1" applyAlignment="1" applyProtection="1">
      <alignment vertical="top"/>
      <protection hidden="1"/>
    </xf>
    <xf numFmtId="0" fontId="67" fillId="0" borderId="0" xfId="2" applyFont="1"/>
    <xf numFmtId="0" fontId="13" fillId="2" borderId="0" xfId="0" applyFont="1" applyFill="1" applyAlignment="1" applyProtection="1">
      <alignment vertical="top" wrapText="1"/>
      <protection hidden="1"/>
    </xf>
    <xf numFmtId="0" fontId="14" fillId="2" borderId="0" xfId="0" applyFont="1" applyFill="1" applyAlignment="1" applyProtection="1">
      <alignment wrapText="1"/>
      <protection hidden="1"/>
    </xf>
    <xf numFmtId="0" fontId="28" fillId="0" borderId="0" xfId="0" applyFont="1" applyAlignment="1">
      <alignment vertical="center" wrapText="1"/>
    </xf>
    <xf numFmtId="0" fontId="32" fillId="0" borderId="0" xfId="0" applyFont="1" applyAlignment="1">
      <alignment horizontal="center" vertical="center"/>
    </xf>
    <xf numFmtId="0" fontId="21" fillId="0" borderId="0" xfId="0" applyFont="1" applyAlignment="1">
      <alignment vertical="center" wrapText="1"/>
    </xf>
    <xf numFmtId="0" fontId="28" fillId="0" borderId="0" xfId="0" applyFont="1" applyAlignment="1">
      <alignment vertical="center"/>
    </xf>
    <xf numFmtId="0" fontId="19" fillId="0" borderId="0" xfId="0" applyFont="1" applyAlignment="1">
      <alignment vertical="center"/>
    </xf>
    <xf numFmtId="0" fontId="35" fillId="0" borderId="9" xfId="0" applyFont="1" applyBorder="1" applyAlignment="1">
      <alignment vertical="center" wrapText="1"/>
    </xf>
    <xf numFmtId="0" fontId="88" fillId="0" borderId="0" xfId="0" applyFont="1"/>
    <xf numFmtId="0" fontId="45" fillId="0" borderId="0" xfId="0" applyFont="1" applyAlignment="1">
      <alignment vertical="center"/>
    </xf>
    <xf numFmtId="0" fontId="72" fillId="0" borderId="0" xfId="0" applyFont="1" applyAlignment="1">
      <alignment vertical="center" wrapText="1"/>
    </xf>
    <xf numFmtId="0" fontId="73" fillId="0" borderId="0" xfId="0" applyFont="1" applyAlignment="1" applyProtection="1">
      <alignment horizontal="center" vertical="center"/>
      <protection locked="0" hidden="1"/>
    </xf>
    <xf numFmtId="0" fontId="45" fillId="0" borderId="0" xfId="0" applyFont="1" applyAlignment="1">
      <alignment vertical="center" wrapText="1"/>
    </xf>
    <xf numFmtId="0" fontId="73" fillId="0" borderId="0" xfId="0" applyFont="1" applyAlignment="1">
      <alignment horizontal="center" vertical="center"/>
    </xf>
    <xf numFmtId="0" fontId="88" fillId="0" borderId="0" xfId="0" applyFont="1" applyAlignment="1">
      <alignment wrapText="1"/>
    </xf>
    <xf numFmtId="0" fontId="73" fillId="0" borderId="0" xfId="0" applyFont="1" applyAlignment="1" applyProtection="1">
      <alignment horizontal="center" vertical="center" wrapText="1"/>
      <protection locked="0" hidden="1"/>
    </xf>
    <xf numFmtId="0" fontId="21" fillId="6" borderId="2" xfId="0" applyFont="1" applyFill="1" applyBorder="1" applyAlignment="1">
      <alignment vertical="center" wrapText="1"/>
    </xf>
    <xf numFmtId="0" fontId="35" fillId="6" borderId="3" xfId="0" applyFont="1" applyFill="1" applyBorder="1" applyAlignment="1">
      <alignment vertical="center" wrapText="1"/>
    </xf>
    <xf numFmtId="0" fontId="3" fillId="6" borderId="1" xfId="0" applyFont="1" applyFill="1" applyBorder="1" applyAlignment="1">
      <alignment horizontal="center" vertical="center"/>
    </xf>
    <xf numFmtId="0" fontId="73" fillId="0" borderId="0" xfId="0" applyFont="1" applyAlignment="1" applyProtection="1">
      <alignment horizontal="center" vertical="center"/>
      <protection hidden="1"/>
    </xf>
    <xf numFmtId="0" fontId="72" fillId="0" borderId="0" xfId="0" applyFont="1" applyAlignment="1" applyProtection="1">
      <alignment horizontal="left" vertical="center" wrapText="1"/>
      <protection hidden="1"/>
    </xf>
    <xf numFmtId="0" fontId="73" fillId="0" borderId="0" xfId="0" applyFont="1" applyAlignment="1" applyProtection="1">
      <alignment horizontal="center" vertical="center"/>
      <protection locked="0"/>
    </xf>
    <xf numFmtId="0" fontId="70" fillId="0" borderId="0" xfId="0" applyFont="1" applyAlignment="1">
      <alignment horizontal="center"/>
    </xf>
    <xf numFmtId="0" fontId="33" fillId="0" borderId="0" xfId="0" applyFont="1" applyAlignment="1">
      <alignment vertical="center" textRotation="90"/>
    </xf>
    <xf numFmtId="0" fontId="27" fillId="0" borderId="0" xfId="0" applyFont="1"/>
    <xf numFmtId="0" fontId="2" fillId="0" borderId="0" xfId="0" applyFont="1"/>
    <xf numFmtId="0" fontId="31" fillId="0" borderId="0" xfId="0" applyFont="1" applyAlignment="1">
      <alignment horizontal="left" vertical="center"/>
    </xf>
    <xf numFmtId="0" fontId="73" fillId="0" borderId="0" xfId="0" quotePrefix="1" applyFont="1" applyAlignment="1" applyProtection="1">
      <alignment horizontal="center" vertical="center"/>
      <protection locked="0" hidden="1"/>
    </xf>
    <xf numFmtId="0" fontId="72" fillId="0" borderId="0" xfId="0" applyFont="1" applyAlignment="1">
      <alignment vertical="center"/>
    </xf>
    <xf numFmtId="0" fontId="65" fillId="0" borderId="0" xfId="0" applyFont="1"/>
    <xf numFmtId="0" fontId="19" fillId="0" borderId="0" xfId="0" applyFont="1" applyAlignment="1" applyProtection="1">
      <alignment horizontal="center" vertical="center"/>
      <protection locked="0" hidden="1"/>
    </xf>
    <xf numFmtId="0" fontId="31" fillId="0" borderId="0" xfId="0" applyFont="1" applyAlignment="1">
      <alignment vertical="center"/>
    </xf>
    <xf numFmtId="0" fontId="72" fillId="0" borderId="0" xfId="0" applyFont="1" applyAlignment="1" applyProtection="1">
      <alignment horizontal="center" vertical="center" wrapText="1"/>
      <protection hidden="1"/>
    </xf>
    <xf numFmtId="0" fontId="33" fillId="0" borderId="0" xfId="0" applyFont="1" applyAlignment="1">
      <alignment horizontal="center" vertical="center" textRotation="90"/>
    </xf>
    <xf numFmtId="0" fontId="21" fillId="0" borderId="0" xfId="0" applyFont="1" applyAlignment="1">
      <alignment vertical="top" wrapText="1"/>
    </xf>
    <xf numFmtId="0" fontId="32"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0" fontId="19" fillId="0" borderId="3" xfId="0" applyFont="1" applyBorder="1" applyAlignment="1" applyProtection="1">
      <alignment horizontal="center" vertical="center" wrapText="1"/>
      <protection locked="0" hidden="1"/>
    </xf>
    <xf numFmtId="0" fontId="19" fillId="0" borderId="0" xfId="0" applyFont="1" applyAlignment="1" applyProtection="1">
      <alignment horizontal="center" vertical="center"/>
      <protection hidden="1"/>
    </xf>
    <xf numFmtId="0" fontId="45" fillId="0" borderId="0" xfId="0" applyFont="1" applyAlignment="1">
      <alignment horizontal="left" vertical="center" wrapText="1"/>
    </xf>
    <xf numFmtId="0" fontId="73" fillId="0" borderId="0" xfId="0" applyFont="1" applyAlignment="1" applyProtection="1">
      <alignment horizontal="center" vertical="center" wrapText="1"/>
      <protection locked="0"/>
    </xf>
    <xf numFmtId="0" fontId="8" fillId="0" borderId="0" xfId="0" applyFont="1"/>
    <xf numFmtId="0" fontId="8" fillId="0" borderId="0" xfId="0" applyFont="1" applyAlignment="1">
      <alignment vertical="top"/>
    </xf>
    <xf numFmtId="49" fontId="73" fillId="0" borderId="0" xfId="0" quotePrefix="1" applyNumberFormat="1" applyFont="1" applyAlignment="1" applyProtection="1">
      <alignment horizontal="center" vertical="center"/>
      <protection locked="0" hidden="1"/>
    </xf>
    <xf numFmtId="0" fontId="45" fillId="0" borderId="0" xfId="0" applyFont="1" applyAlignment="1">
      <alignment horizontal="center" vertical="center" wrapText="1"/>
    </xf>
    <xf numFmtId="0" fontId="34" fillId="0" borderId="0" xfId="0" applyFont="1" applyAlignment="1">
      <alignment vertical="center" wrapText="1"/>
    </xf>
    <xf numFmtId="49" fontId="19" fillId="0" borderId="0" xfId="0" applyNumberFormat="1"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wrapText="1"/>
    </xf>
    <xf numFmtId="0" fontId="34" fillId="0" borderId="0" xfId="0" applyFont="1" applyAlignment="1" applyProtection="1">
      <alignment horizontal="left" vertical="center" wrapText="1"/>
      <protection hidden="1"/>
    </xf>
    <xf numFmtId="0" fontId="19"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0" fillId="2" borderId="0" xfId="0" applyFill="1" applyAlignment="1">
      <alignment horizontal="left" vertical="top" wrapText="1"/>
    </xf>
    <xf numFmtId="0" fontId="17" fillId="0" borderId="1" xfId="0" applyFont="1" applyBorder="1" applyAlignment="1">
      <alignment horizontal="left" vertical="center"/>
    </xf>
    <xf numFmtId="49" fontId="19" fillId="0" borderId="1" xfId="0" quotePrefix="1" applyNumberFormat="1" applyFont="1" applyBorder="1" applyAlignment="1" applyProtection="1">
      <alignment horizontal="center" vertical="center"/>
      <protection locked="0" hidden="1"/>
    </xf>
    <xf numFmtId="0" fontId="49" fillId="0" borderId="43" xfId="0" applyFont="1" applyBorder="1" applyAlignment="1">
      <alignment horizontal="left" wrapText="1"/>
    </xf>
    <xf numFmtId="0" fontId="0" fillId="0" borderId="1" xfId="0" applyBorder="1" applyAlignment="1">
      <alignment horizontal="left"/>
    </xf>
    <xf numFmtId="0" fontId="0" fillId="2" borderId="1" xfId="0" applyFill="1" applyBorder="1" applyAlignment="1">
      <alignment horizontal="left" vertical="center"/>
    </xf>
    <xf numFmtId="49" fontId="47" fillId="0" borderId="0" xfId="0" applyNumberFormat="1" applyFont="1" applyAlignment="1">
      <alignment wrapText="1"/>
    </xf>
    <xf numFmtId="49" fontId="0" fillId="0" borderId="0" xfId="0" applyNumberFormat="1" applyAlignment="1">
      <alignment horizontal="center"/>
    </xf>
    <xf numFmtId="49" fontId="47" fillId="0" borderId="0" xfId="0" applyNumberFormat="1" applyFont="1" applyAlignment="1">
      <alignment horizontal="center" wrapText="1"/>
    </xf>
    <xf numFmtId="49" fontId="0" fillId="2" borderId="1" xfId="0" applyNumberFormat="1" applyFill="1" applyBorder="1"/>
    <xf numFmtId="49" fontId="19" fillId="0" borderId="5" xfId="0" quotePrefix="1" applyNumberFormat="1" applyFont="1" applyBorder="1" applyAlignment="1" applyProtection="1">
      <alignment horizontal="center" vertical="center"/>
      <protection locked="0" hidden="1"/>
    </xf>
    <xf numFmtId="0" fontId="67" fillId="0" borderId="0" xfId="2" applyFont="1" applyAlignment="1"/>
    <xf numFmtId="0" fontId="91" fillId="0" borderId="0" xfId="2" applyFont="1" applyAlignment="1"/>
    <xf numFmtId="0" fontId="19" fillId="0" borderId="1" xfId="0" applyFont="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19" fillId="0" borderId="4" xfId="0" applyFont="1" applyBorder="1" applyAlignment="1" applyProtection="1">
      <alignment horizontal="center" vertical="center"/>
      <protection locked="0"/>
    </xf>
    <xf numFmtId="0" fontId="19" fillId="0" borderId="0" xfId="3" applyFont="1" applyAlignment="1">
      <alignment horizontal="center"/>
    </xf>
    <xf numFmtId="0" fontId="19" fillId="0" borderId="0" xfId="0" applyFont="1" applyAlignment="1" applyProtection="1">
      <alignment vertical="center"/>
      <protection locked="0" hidden="1"/>
    </xf>
    <xf numFmtId="0" fontId="21" fillId="3" borderId="13" xfId="0" applyFont="1" applyFill="1" applyBorder="1" applyAlignment="1" applyProtection="1">
      <alignment vertical="center"/>
      <protection locked="0" hidden="1"/>
    </xf>
    <xf numFmtId="0" fontId="21" fillId="3" borderId="16" xfId="0" applyFont="1" applyFill="1" applyBorder="1" applyAlignment="1" applyProtection="1">
      <alignment vertical="center"/>
      <protection locked="0" hidden="1"/>
    </xf>
    <xf numFmtId="0" fontId="21" fillId="3" borderId="16" xfId="0" applyFont="1" applyFill="1" applyBorder="1" applyAlignment="1" applyProtection="1">
      <alignment vertical="center" wrapText="1"/>
      <protection locked="0" hidden="1"/>
    </xf>
    <xf numFmtId="0" fontId="49" fillId="0" borderId="1" xfId="0" applyFont="1" applyBorder="1" applyAlignment="1" applyProtection="1">
      <alignment horizontal="center" wrapText="1"/>
      <protection locked="0"/>
    </xf>
    <xf numFmtId="0" fontId="19" fillId="0" borderId="5" xfId="0"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0" fontId="16" fillId="0" borderId="0" xfId="0" applyFont="1" applyAlignment="1">
      <alignment vertical="center"/>
    </xf>
    <xf numFmtId="0" fontId="93" fillId="0" borderId="0" xfId="0" applyFont="1"/>
    <xf numFmtId="0" fontId="94" fillId="0" borderId="0" xfId="0" applyFont="1"/>
    <xf numFmtId="0" fontId="16" fillId="0" borderId="0" xfId="0" applyFont="1" applyAlignment="1">
      <alignment horizontal="left"/>
    </xf>
    <xf numFmtId="0" fontId="94" fillId="0" borderId="0" xfId="0" applyFont="1" applyAlignment="1">
      <alignment vertical="center"/>
    </xf>
    <xf numFmtId="0" fontId="0" fillId="0" borderId="0" xfId="0" applyProtection="1">
      <protection locked="0"/>
    </xf>
    <xf numFmtId="0" fontId="16" fillId="0" borderId="0" xfId="0" applyFont="1" applyProtection="1">
      <protection locked="0"/>
    </xf>
    <xf numFmtId="0" fontId="17" fillId="0" borderId="0" xfId="0" applyFont="1" applyAlignment="1" applyProtection="1">
      <alignment horizontal="left"/>
      <protection locked="0"/>
    </xf>
    <xf numFmtId="0" fontId="20" fillId="0" borderId="0" xfId="0" applyFont="1" applyProtection="1">
      <protection locked="0"/>
    </xf>
    <xf numFmtId="0" fontId="29" fillId="0" borderId="0" xfId="0" applyFont="1" applyAlignment="1" applyProtection="1">
      <alignment vertical="center" wrapText="1"/>
      <protection locked="0"/>
    </xf>
    <xf numFmtId="49" fontId="19" fillId="0" borderId="1" xfId="0" applyNumberFormat="1" applyFont="1" applyBorder="1" applyAlignment="1" applyProtection="1">
      <alignment horizontal="center" vertical="center"/>
      <protection locked="0"/>
    </xf>
    <xf numFmtId="49" fontId="19" fillId="0" borderId="3" xfId="0" applyNumberFormat="1"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90" fillId="2" borderId="0" xfId="0" applyFont="1" applyFill="1" applyAlignment="1" applyProtection="1">
      <alignment horizontal="left" vertical="center"/>
      <protection locked="0"/>
    </xf>
    <xf numFmtId="0" fontId="21" fillId="0" borderId="21" xfId="0" applyFont="1" applyBorder="1" applyAlignment="1" applyProtection="1">
      <alignment vertical="center" wrapText="1"/>
      <protection locked="0"/>
    </xf>
    <xf numFmtId="0" fontId="74" fillId="2" borderId="0" xfId="0" applyFont="1" applyFill="1" applyAlignment="1" applyProtection="1">
      <alignment vertical="center"/>
      <protection locked="0"/>
    </xf>
    <xf numFmtId="0" fontId="18" fillId="0" borderId="1"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12" xfId="0" applyFont="1" applyBorder="1" applyAlignment="1" applyProtection="1">
      <alignment horizontal="left" vertical="center" wrapText="1"/>
      <protection locked="0" hidden="1"/>
    </xf>
    <xf numFmtId="0" fontId="21" fillId="0" borderId="2" xfId="0" applyFont="1" applyBorder="1" applyAlignment="1" applyProtection="1">
      <alignment vertical="center"/>
      <protection locked="0" hidden="1"/>
    </xf>
    <xf numFmtId="0" fontId="21" fillId="0" borderId="3" xfId="0" applyFont="1" applyBorder="1" applyAlignment="1" applyProtection="1">
      <alignment vertical="center"/>
      <protection locked="0" hidden="1"/>
    </xf>
    <xf numFmtId="0" fontId="21" fillId="0" borderId="2" xfId="0" applyFont="1" applyBorder="1" applyAlignment="1" applyProtection="1">
      <alignment vertical="center" wrapText="1"/>
      <protection locked="0" hidden="1"/>
    </xf>
    <xf numFmtId="0" fontId="35" fillId="0" borderId="3" xfId="0" applyFont="1" applyBorder="1" applyAlignment="1" applyProtection="1">
      <alignment vertical="center" wrapText="1"/>
      <protection locked="0" hidden="1"/>
    </xf>
    <xf numFmtId="0" fontId="21" fillId="0" borderId="6" xfId="0" applyFont="1" applyBorder="1" applyAlignment="1" applyProtection="1">
      <alignment vertical="center"/>
      <protection locked="0" hidden="1"/>
    </xf>
    <xf numFmtId="0" fontId="35" fillId="0" borderId="7" xfId="0" applyFont="1" applyBorder="1" applyAlignment="1" applyProtection="1">
      <alignment vertical="center" wrapText="1"/>
      <protection locked="0" hidden="1"/>
    </xf>
    <xf numFmtId="0" fontId="21" fillId="0" borderId="2" xfId="0" applyFont="1" applyBorder="1" applyAlignment="1" applyProtection="1">
      <alignment horizontal="left" vertical="center" wrapText="1"/>
      <protection locked="0" hidden="1"/>
    </xf>
    <xf numFmtId="0" fontId="21" fillId="0" borderId="8" xfId="0" applyFont="1" applyBorder="1" applyAlignment="1" applyProtection="1">
      <alignment vertical="center" wrapText="1"/>
      <protection locked="0" hidden="1"/>
    </xf>
    <xf numFmtId="0" fontId="21" fillId="0" borderId="6" xfId="0" applyFont="1" applyBorder="1" applyAlignment="1" applyProtection="1">
      <alignment vertical="center" wrapText="1"/>
      <protection locked="0" hidden="1"/>
    </xf>
    <xf numFmtId="0" fontId="21" fillId="0" borderId="10" xfId="0" applyFont="1" applyBorder="1" applyAlignment="1" applyProtection="1">
      <alignment vertical="center" wrapText="1"/>
      <protection locked="0" hidden="1"/>
    </xf>
    <xf numFmtId="0" fontId="21" fillId="0" borderId="7" xfId="0" applyFont="1" applyBorder="1" applyAlignment="1" applyProtection="1">
      <alignment vertical="center"/>
      <protection locked="0" hidden="1"/>
    </xf>
    <xf numFmtId="0" fontId="35" fillId="0" borderId="7" xfId="0" applyFont="1" applyBorder="1" applyAlignment="1" applyProtection="1">
      <alignment vertical="center"/>
      <protection locked="0" hidden="1"/>
    </xf>
    <xf numFmtId="0" fontId="16" fillId="0" borderId="3" xfId="0" applyFont="1" applyBorder="1" applyProtection="1">
      <protection locked="0" hidden="1"/>
    </xf>
    <xf numFmtId="0" fontId="96" fillId="2" borderId="1" xfId="0" applyFont="1" applyFill="1" applyBorder="1" applyAlignment="1">
      <alignment horizontal="center" vertical="center" wrapText="1"/>
    </xf>
    <xf numFmtId="0" fontId="96" fillId="2" borderId="1" xfId="0" applyFont="1" applyFill="1" applyBorder="1" applyAlignment="1" applyProtection="1">
      <alignment horizontal="center" vertical="center" wrapText="1"/>
      <protection locked="0"/>
    </xf>
    <xf numFmtId="1" fontId="96" fillId="2" borderId="1" xfId="0" applyNumberFormat="1" applyFont="1" applyFill="1" applyBorder="1" applyAlignment="1" applyProtection="1">
      <alignment horizontal="center" vertical="center" wrapText="1"/>
      <protection locked="0"/>
    </xf>
    <xf numFmtId="0" fontId="96" fillId="2" borderId="1" xfId="0" applyFont="1" applyFill="1" applyBorder="1" applyAlignment="1" applyProtection="1">
      <alignment horizontal="center" vertical="center" wrapText="1"/>
      <protection locked="0" hidden="1"/>
    </xf>
    <xf numFmtId="0" fontId="96" fillId="2" borderId="2" xfId="0" applyFont="1" applyFill="1" applyBorder="1" applyAlignment="1" applyProtection="1">
      <alignment horizontal="center" vertical="center" wrapText="1"/>
      <protection locked="0"/>
    </xf>
    <xf numFmtId="0" fontId="96" fillId="2" borderId="43" xfId="0" applyFont="1" applyFill="1" applyBorder="1" applyAlignment="1" applyProtection="1">
      <alignment horizontal="center" vertical="center" wrapText="1"/>
      <protection locked="0"/>
    </xf>
    <xf numFmtId="49" fontId="96" fillId="2" borderId="1" xfId="0" applyNumberFormat="1" applyFont="1" applyFill="1" applyBorder="1" applyAlignment="1" applyProtection="1">
      <alignment horizontal="center" vertical="center" wrapText="1"/>
      <protection locked="0"/>
    </xf>
    <xf numFmtId="0" fontId="96" fillId="2" borderId="44" xfId="0" applyFont="1" applyFill="1" applyBorder="1" applyAlignment="1" applyProtection="1">
      <alignment horizontal="center" vertical="center" wrapText="1"/>
      <protection locked="0"/>
    </xf>
    <xf numFmtId="0" fontId="96" fillId="2" borderId="3" xfId="0"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protection locked="0" hidden="1"/>
    </xf>
    <xf numFmtId="0" fontId="96" fillId="2" borderId="45" xfId="0" applyFont="1" applyFill="1" applyBorder="1" applyAlignment="1" applyProtection="1">
      <alignment horizontal="center" vertical="center" wrapText="1"/>
      <protection locked="0"/>
    </xf>
    <xf numFmtId="49" fontId="96" fillId="2" borderId="46" xfId="0" applyNumberFormat="1" applyFont="1" applyFill="1" applyBorder="1" applyAlignment="1" applyProtection="1">
      <alignment horizontal="center" vertical="center" wrapText="1"/>
      <protection locked="0"/>
    </xf>
    <xf numFmtId="0" fontId="96" fillId="2" borderId="46" xfId="0" applyFont="1" applyFill="1" applyBorder="1" applyAlignment="1" applyProtection="1">
      <alignment horizontal="center" vertical="center" wrapText="1"/>
      <protection locked="0"/>
    </xf>
    <xf numFmtId="0" fontId="96" fillId="2" borderId="47" xfId="0" applyFont="1" applyFill="1" applyBorder="1" applyAlignment="1" applyProtection="1">
      <alignment horizontal="center" vertical="center" wrapText="1"/>
      <protection locked="0"/>
    </xf>
    <xf numFmtId="0" fontId="20" fillId="2" borderId="1" xfId="0" applyFont="1" applyFill="1" applyBorder="1" applyAlignment="1">
      <alignment horizontal="center" vertical="center"/>
    </xf>
    <xf numFmtId="0" fontId="20" fillId="2" borderId="1"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wrapText="1"/>
      <protection locked="0"/>
    </xf>
    <xf numFmtId="49" fontId="20" fillId="2" borderId="1" xfId="0" applyNumberFormat="1"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hidden="1"/>
    </xf>
    <xf numFmtId="49" fontId="20" fillId="2" borderId="43" xfId="0" applyNumberFormat="1" applyFont="1" applyFill="1" applyBorder="1" applyAlignment="1" applyProtection="1">
      <alignment horizontal="center" vertical="center" wrapText="1"/>
      <protection locked="0"/>
    </xf>
    <xf numFmtId="49" fontId="20" fillId="2" borderId="1" xfId="0" quotePrefix="1" applyNumberFormat="1"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hidden="1"/>
    </xf>
    <xf numFmtId="0" fontId="37" fillId="2" borderId="1" xfId="0" applyFont="1" applyFill="1" applyBorder="1" applyAlignment="1" applyProtection="1">
      <alignment horizontal="center" vertical="center" wrapText="1"/>
      <protection locked="0" hidden="1"/>
    </xf>
    <xf numFmtId="49" fontId="20" fillId="2" borderId="45" xfId="0" applyNumberFormat="1" applyFont="1" applyFill="1" applyBorder="1" applyAlignment="1" applyProtection="1">
      <alignment horizontal="center" vertical="center" wrapText="1"/>
      <protection locked="0"/>
    </xf>
    <xf numFmtId="49" fontId="20" fillId="2" borderId="46" xfId="0" quotePrefix="1" applyNumberFormat="1" applyFont="1" applyFill="1" applyBorder="1" applyAlignment="1" applyProtection="1">
      <alignment horizontal="center" vertical="center" wrapText="1"/>
      <protection locked="0"/>
    </xf>
    <xf numFmtId="49" fontId="20" fillId="2" borderId="46" xfId="0" applyNumberFormat="1"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hidden="1"/>
    </xf>
    <xf numFmtId="0" fontId="20" fillId="2" borderId="43" xfId="0"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2" borderId="44" xfId="0" applyFont="1" applyFill="1" applyBorder="1" applyAlignment="1" applyProtection="1">
      <alignment horizontal="center" vertical="center" wrapText="1"/>
      <protection locked="0"/>
    </xf>
    <xf numFmtId="0" fontId="20" fillId="0" borderId="1" xfId="0" applyFont="1" applyBorder="1" applyAlignment="1" applyProtection="1">
      <alignment horizontal="left" vertical="top" wrapText="1"/>
      <protection locked="0"/>
    </xf>
    <xf numFmtId="0" fontId="20" fillId="2" borderId="45" xfId="0" applyFont="1" applyFill="1" applyBorder="1" applyAlignment="1" applyProtection="1">
      <alignment horizontal="center" vertical="center" wrapText="1"/>
      <protection locked="0"/>
    </xf>
    <xf numFmtId="0" fontId="20" fillId="2" borderId="47" xfId="0" applyFont="1" applyFill="1" applyBorder="1" applyAlignment="1" applyProtection="1">
      <alignment horizontal="center" vertical="center" wrapText="1"/>
      <protection locked="0"/>
    </xf>
    <xf numFmtId="0" fontId="20" fillId="0" borderId="44"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hidden="1"/>
    </xf>
    <xf numFmtId="0" fontId="20" fillId="0" borderId="1" xfId="0" applyFont="1" applyBorder="1" applyAlignment="1" applyProtection="1">
      <alignment horizontal="center" vertical="center"/>
      <protection locked="0" hidden="1"/>
    </xf>
    <xf numFmtId="0" fontId="20" fillId="0" borderId="47" xfId="0" applyFont="1" applyBorder="1" applyAlignment="1" applyProtection="1">
      <alignment horizontal="center" vertical="center"/>
      <protection locked="0"/>
    </xf>
    <xf numFmtId="0" fontId="20" fillId="2" borderId="3" xfId="0" applyFont="1" applyFill="1" applyBorder="1" applyAlignment="1" applyProtection="1">
      <alignment horizontal="center" vertical="center" wrapText="1"/>
      <protection locked="0" hidden="1"/>
    </xf>
    <xf numFmtId="0" fontId="20" fillId="0" borderId="1" xfId="0" applyFont="1" applyBorder="1" applyAlignment="1" applyProtection="1">
      <alignment horizontal="center" vertical="center" wrapText="1"/>
      <protection locked="0" hidden="1"/>
    </xf>
    <xf numFmtId="0" fontId="96" fillId="2" borderId="2" xfId="0" applyFont="1" applyFill="1" applyBorder="1" applyAlignment="1" applyProtection="1">
      <alignment horizontal="center" vertical="center" wrapText="1"/>
      <protection locked="0" hidden="1"/>
    </xf>
    <xf numFmtId="49" fontId="96" fillId="2" borderId="43" xfId="0" applyNumberFormat="1" applyFont="1" applyFill="1" applyBorder="1" applyAlignment="1" applyProtection="1">
      <alignment horizontal="center" vertical="center" wrapText="1"/>
      <protection locked="0"/>
    </xf>
    <xf numFmtId="0" fontId="96" fillId="0" borderId="1" xfId="0" applyFont="1" applyBorder="1" applyAlignment="1" applyProtection="1">
      <alignment horizontal="center" vertical="center" wrapText="1"/>
      <protection locked="0"/>
    </xf>
    <xf numFmtId="49" fontId="96" fillId="2" borderId="45" xfId="0" applyNumberFormat="1" applyFont="1" applyFill="1" applyBorder="1" applyAlignment="1" applyProtection="1">
      <alignment horizontal="center" vertical="center" wrapText="1"/>
      <protection locked="0"/>
    </xf>
    <xf numFmtId="0" fontId="96" fillId="0" borderId="46" xfId="0" applyFont="1" applyBorder="1" applyAlignment="1" applyProtection="1">
      <alignment horizontal="center" vertical="center" wrapText="1"/>
      <protection locked="0"/>
    </xf>
    <xf numFmtId="0" fontId="20" fillId="2" borderId="46" xfId="0" applyFont="1" applyFill="1" applyBorder="1" applyAlignment="1" applyProtection="1">
      <alignment horizontal="center" vertical="center"/>
      <protection locked="0"/>
    </xf>
    <xf numFmtId="0" fontId="20" fillId="0" borderId="2" xfId="0" applyFont="1" applyBorder="1" applyAlignment="1" applyProtection="1">
      <alignment horizontal="center" vertical="center"/>
      <protection locked="0" hidden="1"/>
    </xf>
    <xf numFmtId="0" fontId="96" fillId="2" borderId="1" xfId="0" applyFont="1" applyFill="1" applyBorder="1" applyAlignment="1" applyProtection="1">
      <alignment horizontal="left" vertical="center" wrapText="1"/>
      <protection locked="0" hidden="1"/>
    </xf>
    <xf numFmtId="49" fontId="20" fillId="2" borderId="3" xfId="0" applyNumberFormat="1" applyFont="1" applyFill="1" applyBorder="1" applyAlignment="1" applyProtection="1">
      <alignment horizontal="center" vertical="center" wrapText="1"/>
      <protection locked="0"/>
    </xf>
    <xf numFmtId="49" fontId="20" fillId="2" borderId="52" xfId="0" applyNumberFormat="1" applyFont="1" applyFill="1" applyBorder="1" applyAlignment="1" applyProtection="1">
      <alignment horizontal="center" vertical="center" wrapText="1"/>
      <protection locked="0"/>
    </xf>
    <xf numFmtId="0" fontId="20" fillId="0" borderId="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2" borderId="43" xfId="0" applyFont="1" applyFill="1" applyBorder="1" applyAlignment="1" applyProtection="1">
      <alignment horizontal="center" vertical="center" wrapText="1"/>
      <protection locked="0" hidden="1"/>
    </xf>
    <xf numFmtId="0" fontId="20" fillId="2" borderId="45" xfId="0" applyFont="1" applyFill="1" applyBorder="1" applyAlignment="1" applyProtection="1">
      <alignment horizontal="center" vertical="center" wrapText="1"/>
      <protection locked="0" hidden="1"/>
    </xf>
    <xf numFmtId="0" fontId="16" fillId="2" borderId="1" xfId="0" applyFont="1" applyFill="1" applyBorder="1" applyAlignment="1" applyProtection="1">
      <alignment horizontal="left" vertical="center" wrapText="1"/>
      <protection locked="0" hidden="1"/>
    </xf>
    <xf numFmtId="0" fontId="0" fillId="8" borderId="0" xfId="0" applyFill="1" applyAlignment="1">
      <alignment horizontal="left" vertical="top"/>
    </xf>
    <xf numFmtId="0" fontId="0" fillId="9" borderId="0" xfId="0" applyFill="1" applyAlignment="1">
      <alignment horizontal="left" vertical="top"/>
    </xf>
    <xf numFmtId="0" fontId="0" fillId="10" borderId="0" xfId="0" applyFill="1" applyAlignment="1">
      <alignment vertical="top"/>
    </xf>
    <xf numFmtId="0" fontId="0" fillId="10" borderId="0" xfId="0" applyFill="1"/>
    <xf numFmtId="0" fontId="15" fillId="2" borderId="0" xfId="0" applyFont="1" applyFill="1" applyAlignment="1">
      <alignment horizontal="left" vertical="top" wrapText="1"/>
    </xf>
    <xf numFmtId="0" fontId="0" fillId="2" borderId="0" xfId="0" applyFill="1" applyAlignment="1">
      <alignment horizontal="left" vertical="top"/>
    </xf>
    <xf numFmtId="0" fontId="0" fillId="11" borderId="0" xfId="0" applyFill="1" applyAlignment="1">
      <alignment horizontal="left" vertical="top"/>
    </xf>
    <xf numFmtId="0" fontId="0" fillId="12" borderId="0" xfId="0" applyFill="1" applyAlignment="1">
      <alignment horizontal="left" vertical="top"/>
    </xf>
    <xf numFmtId="0" fontId="0" fillId="13" borderId="0" xfId="0" applyFill="1" applyAlignment="1">
      <alignment horizontal="left" vertical="top"/>
    </xf>
    <xf numFmtId="0" fontId="0" fillId="10" borderId="0" xfId="0" applyFill="1" applyAlignment="1">
      <alignment horizontal="left" vertical="top"/>
    </xf>
    <xf numFmtId="0" fontId="0" fillId="14" borderId="0" xfId="0" applyFill="1"/>
    <xf numFmtId="0" fontId="1" fillId="2" borderId="0" xfId="0" applyFont="1" applyFill="1" applyAlignment="1">
      <alignment horizontal="center" vertical="center"/>
    </xf>
    <xf numFmtId="0" fontId="1" fillId="0" borderId="0" xfId="0" applyFont="1" applyAlignment="1">
      <alignment horizontal="center" vertical="center"/>
    </xf>
    <xf numFmtId="0" fontId="35" fillId="0" borderId="12" xfId="0" applyFont="1" applyBorder="1" applyAlignment="1" applyProtection="1">
      <alignment vertical="center" wrapText="1"/>
      <protection locked="0" hidden="1"/>
    </xf>
    <xf numFmtId="0" fontId="35" fillId="0" borderId="20" xfId="0" applyFont="1" applyBorder="1" applyAlignment="1" applyProtection="1">
      <alignment vertical="center" wrapText="1"/>
      <protection locked="0" hidden="1"/>
    </xf>
    <xf numFmtId="0" fontId="17" fillId="0" borderId="2" xfId="0" applyFont="1" applyBorder="1" applyAlignment="1" applyProtection="1">
      <alignment horizontal="center" wrapText="1"/>
      <protection locked="0" hidden="1"/>
    </xf>
    <xf numFmtId="0" fontId="49" fillId="0" borderId="43" xfId="0" applyFont="1" applyBorder="1" applyAlignment="1" applyProtection="1">
      <alignment horizontal="left" wrapText="1"/>
      <protection locked="0" hidden="1"/>
    </xf>
    <xf numFmtId="0" fontId="23" fillId="2" borderId="0" xfId="3" applyFont="1" applyFill="1" applyAlignment="1">
      <alignment vertical="center" wrapText="1"/>
    </xf>
    <xf numFmtId="0" fontId="0" fillId="6" borderId="0" xfId="0" applyFill="1" applyAlignment="1">
      <alignment vertical="top"/>
    </xf>
    <xf numFmtId="0" fontId="0" fillId="6" borderId="0" xfId="0" applyFill="1"/>
    <xf numFmtId="0" fontId="16" fillId="0" borderId="1" xfId="0" applyFont="1" applyBorder="1" applyAlignment="1" applyProtection="1">
      <alignment vertical="center" wrapText="1"/>
      <protection locked="0" hidden="1"/>
    </xf>
    <xf numFmtId="0" fontId="16" fillId="2" borderId="1" xfId="0" applyFont="1" applyFill="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17" fillId="0" borderId="54"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7" fillId="6" borderId="0" xfId="0" applyFont="1" applyFill="1" applyAlignment="1">
      <alignment vertical="top"/>
    </xf>
    <xf numFmtId="0" fontId="21" fillId="0" borderId="0" xfId="0" applyFont="1" applyAlignment="1" applyProtection="1">
      <alignment vertical="center" wrapText="1"/>
      <protection locked="0" hidden="1"/>
    </xf>
    <xf numFmtId="0" fontId="35" fillId="0" borderId="0" xfId="0" applyFont="1" applyAlignment="1" applyProtection="1">
      <alignment horizontal="left" vertical="center" wrapText="1"/>
      <protection locked="0" hidden="1"/>
    </xf>
    <xf numFmtId="0" fontId="17" fillId="2" borderId="4" xfId="0" applyFont="1" applyFill="1" applyBorder="1" applyAlignment="1" applyProtection="1">
      <alignment horizontal="center" wrapText="1"/>
      <protection locked="0"/>
    </xf>
    <xf numFmtId="0" fontId="20" fillId="2" borderId="2" xfId="0" applyFont="1" applyFill="1" applyBorder="1" applyAlignment="1" applyProtection="1">
      <alignment horizontal="center" vertical="center" wrapText="1"/>
      <protection locked="0"/>
    </xf>
    <xf numFmtId="0" fontId="20" fillId="2" borderId="53" xfId="0" applyFont="1" applyFill="1" applyBorder="1" applyAlignment="1" applyProtection="1">
      <alignment horizontal="center" vertical="center" wrapText="1"/>
      <protection locked="0"/>
    </xf>
    <xf numFmtId="0" fontId="35" fillId="0" borderId="3" xfId="0" applyFont="1" applyBorder="1" applyAlignment="1" applyProtection="1">
      <alignment vertical="center" wrapText="1"/>
      <protection locked="0"/>
    </xf>
    <xf numFmtId="0" fontId="21" fillId="0" borderId="2" xfId="0" applyFont="1" applyBorder="1" applyAlignment="1" applyProtection="1">
      <alignment horizontal="left" vertical="center"/>
      <protection locked="0" hidden="1"/>
    </xf>
    <xf numFmtId="0" fontId="35" fillId="0" borderId="9" xfId="0" applyFont="1" applyBorder="1" applyAlignment="1" applyProtection="1">
      <alignment vertical="center" wrapText="1"/>
      <protection locked="0" hidden="1"/>
    </xf>
    <xf numFmtId="0" fontId="21" fillId="0" borderId="2" xfId="0" applyFont="1" applyBorder="1" applyAlignment="1" applyProtection="1">
      <alignment vertical="center" wrapText="1"/>
      <protection locked="0"/>
    </xf>
    <xf numFmtId="0" fontId="63" fillId="0" borderId="6" xfId="0" applyFont="1" applyBorder="1" applyAlignment="1" applyProtection="1">
      <alignment vertical="center"/>
      <protection locked="0" hidden="1"/>
    </xf>
    <xf numFmtId="0" fontId="101" fillId="0" borderId="56" xfId="2"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hidden="1"/>
    </xf>
    <xf numFmtId="0" fontId="26" fillId="0" borderId="0" xfId="0" applyFont="1" applyProtection="1">
      <protection locked="0"/>
    </xf>
    <xf numFmtId="0" fontId="33" fillId="0" borderId="9" xfId="0" applyFont="1" applyBorder="1" applyAlignment="1">
      <alignment vertical="center" textRotation="90"/>
    </xf>
    <xf numFmtId="0" fontId="49" fillId="0" borderId="1" xfId="0" applyFont="1" applyBorder="1" applyAlignment="1" applyProtection="1">
      <alignment horizontal="center" wrapText="1"/>
      <protection locked="0" hidden="1"/>
    </xf>
    <xf numFmtId="0" fontId="17" fillId="0" borderId="1" xfId="0" applyFont="1" applyBorder="1" applyAlignment="1" applyProtection="1">
      <alignment horizontal="center" wrapText="1"/>
      <protection locked="0" hidden="1"/>
    </xf>
    <xf numFmtId="0" fontId="49" fillId="0" borderId="3" xfId="0" applyFont="1" applyBorder="1" applyAlignment="1" applyProtection="1">
      <alignment horizontal="center" wrapText="1"/>
      <protection locked="0" hidden="1"/>
    </xf>
    <xf numFmtId="0" fontId="16" fillId="0" borderId="1" xfId="0" applyFont="1" applyBorder="1" applyAlignment="1" applyProtection="1">
      <alignment horizontal="center" wrapText="1"/>
      <protection locked="0" hidden="1"/>
    </xf>
    <xf numFmtId="0" fontId="21" fillId="0" borderId="10" xfId="0" applyFont="1" applyBorder="1" applyAlignment="1" applyProtection="1">
      <alignment horizontal="left" vertical="center" wrapText="1"/>
      <protection locked="0" hidden="1"/>
    </xf>
    <xf numFmtId="0" fontId="24" fillId="0" borderId="0" xfId="3" applyFont="1" applyAlignment="1">
      <alignment horizontal="right"/>
    </xf>
    <xf numFmtId="0" fontId="16" fillId="0" borderId="0" xfId="0" applyFont="1" applyAlignment="1">
      <alignment horizontal="right"/>
    </xf>
    <xf numFmtId="0" fontId="98" fillId="2" borderId="0" xfId="3" applyFont="1" applyFill="1" applyAlignment="1">
      <alignment vertical="center"/>
    </xf>
    <xf numFmtId="0" fontId="105" fillId="2" borderId="0" xfId="3" applyFont="1" applyFill="1" applyAlignment="1">
      <alignment vertical="center"/>
    </xf>
    <xf numFmtId="0" fontId="40" fillId="2" borderId="0" xfId="0" applyFont="1" applyFill="1" applyAlignment="1" applyProtection="1">
      <alignment vertical="top" wrapText="1"/>
      <protection locked="0" hidden="1"/>
    </xf>
    <xf numFmtId="0" fontId="0" fillId="0" borderId="0" xfId="0" applyProtection="1">
      <protection locked="0" hidden="1"/>
    </xf>
    <xf numFmtId="0" fontId="40" fillId="2" borderId="0" xfId="0" applyFont="1" applyFill="1" applyAlignment="1" applyProtection="1">
      <alignment horizontal="left" vertical="center" wrapText="1"/>
      <protection locked="0" hidden="1"/>
    </xf>
    <xf numFmtId="0" fontId="26" fillId="2" borderId="0" xfId="0" applyFont="1" applyFill="1" applyAlignment="1" applyProtection="1">
      <alignment vertical="center" wrapText="1"/>
      <protection locked="0" hidden="1"/>
    </xf>
    <xf numFmtId="0" fontId="0" fillId="0" borderId="0" xfId="0" applyAlignment="1" applyProtection="1">
      <alignment horizontal="right"/>
      <protection locked="0" hidden="1"/>
    </xf>
    <xf numFmtId="0" fontId="84" fillId="2" borderId="0" xfId="0" applyFont="1" applyFill="1" applyAlignment="1" applyProtection="1">
      <alignment horizontal="left" vertical="center"/>
      <protection locked="0" hidden="1"/>
    </xf>
    <xf numFmtId="0" fontId="16" fillId="0" borderId="0" xfId="0" applyFont="1" applyProtection="1">
      <protection locked="0" hidden="1"/>
    </xf>
    <xf numFmtId="0" fontId="17" fillId="0" borderId="0" xfId="0" applyFont="1" applyProtection="1">
      <protection locked="0" hidden="1"/>
    </xf>
    <xf numFmtId="0" fontId="26" fillId="0" borderId="36" xfId="0" applyFont="1" applyBorder="1" applyProtection="1">
      <protection locked="0" hidden="1"/>
    </xf>
    <xf numFmtId="0" fontId="32" fillId="0" borderId="0" xfId="0" applyFont="1" applyAlignment="1" applyProtection="1">
      <alignment vertical="center"/>
      <protection locked="0" hidden="1"/>
    </xf>
    <xf numFmtId="0" fontId="32" fillId="2" borderId="0" xfId="0" applyFont="1" applyFill="1" applyAlignment="1" applyProtection="1">
      <alignment vertical="center"/>
      <protection locked="0" hidden="1"/>
    </xf>
    <xf numFmtId="0" fontId="42" fillId="2" borderId="0" xfId="0" applyFont="1" applyFill="1" applyAlignment="1" applyProtection="1">
      <alignment horizontal="center" vertical="center" wrapText="1"/>
      <protection locked="0" hidden="1"/>
    </xf>
    <xf numFmtId="0" fontId="17" fillId="0" borderId="1" xfId="0" applyFont="1" applyBorder="1" applyAlignment="1" applyProtection="1">
      <alignment horizontal="center"/>
      <protection locked="0" hidden="1"/>
    </xf>
    <xf numFmtId="0" fontId="17" fillId="0" borderId="0" xfId="0" applyFont="1" applyAlignment="1" applyProtection="1">
      <alignment horizontal="left"/>
      <protection locked="0" hidden="1"/>
    </xf>
    <xf numFmtId="0" fontId="26" fillId="0" borderId="0" xfId="0" applyFont="1" applyAlignment="1" applyProtection="1">
      <alignment horizontal="left"/>
      <protection locked="0" hidden="1"/>
    </xf>
    <xf numFmtId="0" fontId="29" fillId="2" borderId="0" xfId="0" applyFont="1" applyFill="1" applyAlignment="1" applyProtection="1">
      <alignment horizontal="left" vertical="center" wrapText="1"/>
      <protection locked="0" hidden="1"/>
    </xf>
    <xf numFmtId="0" fontId="22" fillId="0" borderId="0" xfId="0" applyFont="1" applyAlignment="1" applyProtection="1">
      <alignment horizontal="center" vertical="center" wrapText="1"/>
      <protection locked="0" hidden="1"/>
    </xf>
    <xf numFmtId="0" fontId="14" fillId="2" borderId="0" xfId="0" applyFont="1" applyFill="1" applyAlignment="1" applyProtection="1">
      <alignment vertical="center" wrapText="1"/>
      <protection locked="0" hidden="1"/>
    </xf>
    <xf numFmtId="0" fontId="32" fillId="2" borderId="0" xfId="0" applyFont="1" applyFill="1" applyAlignment="1" applyProtection="1">
      <alignment horizontal="center" vertical="center" wrapText="1"/>
      <protection locked="0" hidden="1"/>
    </xf>
    <xf numFmtId="0" fontId="49" fillId="0" borderId="2" xfId="0" applyFont="1" applyBorder="1" applyAlignment="1" applyProtection="1">
      <alignment horizontal="center" wrapText="1"/>
      <protection locked="0" hidden="1"/>
    </xf>
    <xf numFmtId="0" fontId="49" fillId="0" borderId="44" xfId="0" applyFont="1" applyBorder="1" applyAlignment="1" applyProtection="1">
      <alignment horizontal="center" wrapText="1"/>
      <protection locked="0" hidden="1"/>
    </xf>
    <xf numFmtId="0" fontId="35" fillId="0" borderId="11" xfId="0" applyFont="1" applyBorder="1" applyAlignment="1" applyProtection="1">
      <alignment horizontal="left" vertical="center" wrapText="1"/>
      <protection locked="0" hidden="1"/>
    </xf>
    <xf numFmtId="0" fontId="43" fillId="0" borderId="0" xfId="0" applyFont="1" applyAlignment="1" applyProtection="1">
      <alignment vertical="center" wrapText="1"/>
      <protection locked="0" hidden="1"/>
    </xf>
    <xf numFmtId="0" fontId="18" fillId="0" borderId="0" xfId="0" applyFont="1" applyProtection="1">
      <protection locked="0" hidden="1"/>
    </xf>
    <xf numFmtId="0" fontId="32" fillId="2" borderId="0" xfId="0" applyFont="1" applyFill="1" applyAlignment="1" applyProtection="1">
      <alignment vertical="center" wrapText="1"/>
      <protection locked="0" hidden="1"/>
    </xf>
    <xf numFmtId="0" fontId="22" fillId="2" borderId="0" xfId="0" applyFont="1" applyFill="1" applyAlignment="1" applyProtection="1">
      <alignment horizontal="center" vertical="center" wrapText="1"/>
      <protection locked="0" hidden="1"/>
    </xf>
    <xf numFmtId="0" fontId="40" fillId="2" borderId="0" xfId="0" applyFont="1" applyFill="1" applyAlignment="1" applyProtection="1">
      <alignment vertical="center" wrapText="1"/>
      <protection locked="0" hidden="1"/>
    </xf>
    <xf numFmtId="0" fontId="48" fillId="2" borderId="0" xfId="0" applyFont="1" applyFill="1" applyAlignment="1" applyProtection="1">
      <alignment vertical="top" wrapText="1"/>
      <protection locked="0" hidden="1"/>
    </xf>
    <xf numFmtId="0" fontId="77" fillId="2" borderId="0" xfId="0" applyFont="1" applyFill="1" applyProtection="1">
      <protection locked="0" hidden="1"/>
    </xf>
    <xf numFmtId="0" fontId="89" fillId="2" borderId="0" xfId="0" applyFont="1" applyFill="1" applyProtection="1">
      <protection locked="0" hidden="1"/>
    </xf>
    <xf numFmtId="0" fontId="16" fillId="0" borderId="0" xfId="0" applyFont="1" applyAlignment="1" applyProtection="1">
      <alignment horizontal="center"/>
      <protection locked="0" hidden="1"/>
    </xf>
    <xf numFmtId="0" fontId="0" fillId="0" borderId="0" xfId="0" applyAlignment="1" applyProtection="1">
      <alignment horizontal="center"/>
      <protection locked="0" hidden="1"/>
    </xf>
    <xf numFmtId="0" fontId="29" fillId="2" borderId="0" xfId="0" applyFont="1" applyFill="1" applyAlignment="1" applyProtection="1">
      <alignment vertical="center" wrapText="1"/>
      <protection locked="0" hidden="1"/>
    </xf>
    <xf numFmtId="0" fontId="37" fillId="2" borderId="0" xfId="0" applyFont="1" applyFill="1" applyAlignment="1" applyProtection="1">
      <alignment vertical="center" wrapText="1"/>
      <protection locked="0" hidden="1"/>
    </xf>
    <xf numFmtId="0" fontId="40" fillId="2" borderId="0" xfId="0" applyFont="1" applyFill="1" applyAlignment="1" applyProtection="1">
      <alignment vertical="top"/>
      <protection locked="0" hidden="1"/>
    </xf>
    <xf numFmtId="0" fontId="46" fillId="2" borderId="0" xfId="0" applyFont="1" applyFill="1" applyAlignment="1" applyProtection="1">
      <alignment vertical="top" wrapText="1"/>
      <protection locked="0" hidden="1"/>
    </xf>
    <xf numFmtId="0" fontId="14" fillId="2" borderId="0" xfId="0" applyFont="1" applyFill="1" applyAlignment="1" applyProtection="1">
      <alignment vertical="top" wrapText="1"/>
      <protection locked="0" hidden="1"/>
    </xf>
    <xf numFmtId="0" fontId="49" fillId="0" borderId="0" xfId="0" applyFont="1" applyProtection="1">
      <protection locked="0" hidden="1"/>
    </xf>
    <xf numFmtId="0" fontId="16" fillId="0" borderId="0" xfId="0" applyFont="1" applyAlignment="1" applyProtection="1">
      <alignment horizontal="left"/>
      <protection locked="0" hidden="1"/>
    </xf>
    <xf numFmtId="0" fontId="16" fillId="2" borderId="0" xfId="0" applyFont="1" applyFill="1" applyAlignment="1" applyProtection="1">
      <alignment horizontal="right" vertical="top"/>
      <protection locked="0" hidden="1"/>
    </xf>
    <xf numFmtId="0" fontId="84" fillId="2" borderId="0" xfId="0" applyFont="1" applyFill="1" applyAlignment="1" applyProtection="1">
      <alignment vertical="center"/>
      <protection locked="0" hidden="1"/>
    </xf>
    <xf numFmtId="0" fontId="19" fillId="0" borderId="0" xfId="0" applyFont="1" applyProtection="1">
      <protection locked="0" hidden="1"/>
    </xf>
    <xf numFmtId="0" fontId="19" fillId="0" borderId="0" xfId="0" applyFont="1" applyAlignment="1" applyProtection="1">
      <alignment horizontal="center"/>
      <protection locked="0" hidden="1"/>
    </xf>
    <xf numFmtId="0" fontId="45" fillId="2" borderId="0" xfId="0" applyFont="1" applyFill="1" applyAlignment="1" applyProtection="1">
      <alignment horizontal="center" vertical="center" wrapText="1"/>
      <protection locked="0" hidden="1"/>
    </xf>
    <xf numFmtId="0" fontId="21" fillId="2" borderId="0" xfId="0" applyFont="1" applyFill="1" applyAlignment="1" applyProtection="1">
      <alignment vertical="center" wrapText="1"/>
      <protection locked="0" hidden="1"/>
    </xf>
    <xf numFmtId="0" fontId="38" fillId="2" borderId="0" xfId="0" applyFont="1" applyFill="1" applyAlignment="1" applyProtection="1">
      <alignment vertical="top" wrapText="1"/>
      <protection locked="0" hidden="1"/>
    </xf>
    <xf numFmtId="0" fontId="38" fillId="2" borderId="0" xfId="0" applyFont="1" applyFill="1" applyAlignment="1" applyProtection="1">
      <alignment horizontal="center" vertical="top" wrapText="1"/>
      <protection locked="0" hidden="1"/>
    </xf>
    <xf numFmtId="0" fontId="90" fillId="2" borderId="0" xfId="0" applyFont="1" applyFill="1" applyAlignment="1" applyProtection="1">
      <alignment horizontal="left" vertical="center"/>
      <protection locked="0" hidden="1"/>
    </xf>
    <xf numFmtId="0" fontId="21" fillId="0" borderId="21" xfId="0" applyFont="1" applyBorder="1" applyAlignment="1" applyProtection="1">
      <alignment vertical="center" wrapText="1"/>
      <protection locked="0" hidden="1"/>
    </xf>
    <xf numFmtId="0" fontId="28" fillId="0" borderId="0" xfId="0" applyFont="1" applyAlignment="1" applyProtection="1">
      <alignment vertical="center" wrapText="1"/>
      <protection locked="0" hidden="1"/>
    </xf>
    <xf numFmtId="0" fontId="32" fillId="0" borderId="0" xfId="0" applyFont="1" applyAlignment="1" applyProtection="1">
      <alignment horizontal="center" vertical="center"/>
      <protection locked="0" hidden="1"/>
    </xf>
    <xf numFmtId="0" fontId="28" fillId="0" borderId="0" xfId="0" applyFont="1" applyAlignment="1" applyProtection="1">
      <alignment vertical="center"/>
      <protection locked="0" hidden="1"/>
    </xf>
    <xf numFmtId="0" fontId="26" fillId="0" borderId="0" xfId="0" applyFont="1" applyProtection="1">
      <protection locked="0" hidden="1"/>
    </xf>
    <xf numFmtId="0" fontId="27" fillId="0" borderId="0" xfId="0" applyFont="1" applyProtection="1">
      <protection locked="0" hidden="1"/>
    </xf>
    <xf numFmtId="0" fontId="30" fillId="0" borderId="0" xfId="0" applyFont="1" applyProtection="1">
      <protection locked="0" hidden="1"/>
    </xf>
    <xf numFmtId="0" fontId="19" fillId="0" borderId="0" xfId="0" applyFont="1" applyAlignment="1" applyProtection="1">
      <alignment horizontal="right" vertical="center"/>
      <protection locked="0" hidden="1"/>
    </xf>
    <xf numFmtId="0" fontId="90" fillId="2" borderId="0" xfId="0" applyFont="1" applyFill="1" applyAlignment="1" applyProtection="1">
      <alignment vertical="center"/>
      <protection locked="0" hidden="1"/>
    </xf>
    <xf numFmtId="0" fontId="74" fillId="2" borderId="0" xfId="0" applyFont="1" applyFill="1" applyAlignment="1" applyProtection="1">
      <alignment vertical="center"/>
      <protection locked="0" hidden="1"/>
    </xf>
    <xf numFmtId="0" fontId="31" fillId="0" borderId="0" xfId="0" applyFont="1" applyAlignment="1" applyProtection="1">
      <alignment horizontal="left" vertical="center"/>
      <protection locked="0" hidden="1"/>
    </xf>
    <xf numFmtId="0" fontId="31" fillId="0" borderId="0" xfId="0" applyFont="1" applyAlignment="1" applyProtection="1">
      <alignment vertical="center"/>
      <protection locked="0" hidden="1"/>
    </xf>
    <xf numFmtId="0" fontId="26" fillId="0" borderId="0" xfId="0" applyFont="1" applyAlignment="1" applyProtection="1">
      <alignment vertical="center"/>
      <protection locked="0" hidden="1"/>
    </xf>
    <xf numFmtId="0" fontId="3" fillId="0" borderId="0" xfId="0" applyFont="1" applyProtection="1">
      <protection locked="0" hidden="1"/>
    </xf>
    <xf numFmtId="0" fontId="31" fillId="0" borderId="0" xfId="0" applyFont="1" applyProtection="1">
      <protection locked="0" hidden="1"/>
    </xf>
    <xf numFmtId="0" fontId="26" fillId="0" borderId="0" xfId="0" applyFont="1" applyAlignment="1" applyProtection="1">
      <alignment vertical="top"/>
      <protection locked="0" hidden="1"/>
    </xf>
    <xf numFmtId="0" fontId="27" fillId="0" borderId="0" xfId="0" applyFont="1" applyAlignment="1" applyProtection="1">
      <alignment vertical="top"/>
      <protection locked="0" hidden="1"/>
    </xf>
    <xf numFmtId="0" fontId="75" fillId="2" borderId="0" xfId="0" applyFont="1" applyFill="1" applyAlignment="1" applyProtection="1">
      <alignment vertical="center"/>
      <protection locked="0" hidden="1"/>
    </xf>
    <xf numFmtId="0" fontId="17" fillId="0" borderId="0" xfId="0" applyFont="1" applyAlignment="1" applyProtection="1">
      <alignment vertical="center" wrapText="1"/>
      <protection locked="0" hidden="1"/>
    </xf>
    <xf numFmtId="0" fontId="68" fillId="2" borderId="0" xfId="0" applyFont="1" applyFill="1" applyAlignment="1" applyProtection="1">
      <alignment vertical="center"/>
      <protection locked="0" hidden="1"/>
    </xf>
    <xf numFmtId="0" fontId="13" fillId="2" borderId="0" xfId="0" applyFont="1" applyFill="1" applyAlignment="1" applyProtection="1">
      <alignment vertical="top" wrapText="1"/>
      <protection locked="0" hidden="1"/>
    </xf>
    <xf numFmtId="0" fontId="19" fillId="0" borderId="11" xfId="0" applyFont="1" applyBorder="1" applyAlignment="1" applyProtection="1">
      <alignment horizontal="center" vertical="center"/>
      <protection locked="0"/>
    </xf>
    <xf numFmtId="0" fontId="0" fillId="0" borderId="0" xfId="0" applyAlignment="1" applyProtection="1">
      <alignment horizontal="right" vertical="top"/>
      <protection locked="0" hidden="1"/>
    </xf>
    <xf numFmtId="16" fontId="6" fillId="0" borderId="0" xfId="0" applyNumberFormat="1" applyFont="1" applyAlignment="1" applyProtection="1">
      <alignment vertical="center" wrapText="1"/>
      <protection locked="0"/>
    </xf>
    <xf numFmtId="0" fontId="47" fillId="0" borderId="0" xfId="0" quotePrefix="1" applyFont="1" applyAlignment="1" applyProtection="1">
      <alignment wrapText="1"/>
      <protection locked="0"/>
    </xf>
    <xf numFmtId="0" fontId="56" fillId="0" borderId="0" xfId="0" applyFont="1" applyAlignment="1" applyProtection="1">
      <alignment wrapText="1"/>
      <protection locked="0"/>
    </xf>
    <xf numFmtId="0" fontId="47" fillId="0" borderId="0" xfId="0" applyFont="1" applyAlignment="1" applyProtection="1">
      <alignment wrapText="1"/>
      <protection locked="0"/>
    </xf>
    <xf numFmtId="0" fontId="47" fillId="0" borderId="0" xfId="0" applyFont="1" applyAlignment="1" applyProtection="1">
      <alignment horizontal="center" vertical="center" wrapText="1"/>
      <protection locked="0"/>
    </xf>
    <xf numFmtId="0" fontId="0" fillId="15" borderId="0" xfId="0" applyFill="1" applyAlignment="1">
      <alignment horizontal="left" vertical="top"/>
    </xf>
    <xf numFmtId="0" fontId="7" fillId="0" borderId="0" xfId="0" applyFont="1" applyAlignment="1" applyProtection="1">
      <alignment vertical="center"/>
      <protection hidden="1"/>
    </xf>
    <xf numFmtId="0" fontId="0" fillId="7" borderId="14" xfId="0" applyFill="1" applyBorder="1" applyAlignment="1">
      <alignment horizontal="left" vertical="center"/>
    </xf>
    <xf numFmtId="0" fontId="0" fillId="16" borderId="17" xfId="0" applyFill="1" applyBorder="1"/>
    <xf numFmtId="0" fontId="0" fillId="7" borderId="14" xfId="0" applyFill="1" applyBorder="1" applyAlignment="1">
      <alignment horizont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0" fillId="16" borderId="0" xfId="0" applyFill="1"/>
    <xf numFmtId="0" fontId="0" fillId="16" borderId="57" xfId="0" applyFill="1" applyBorder="1" applyAlignment="1">
      <alignment horizontal="left" vertical="top" wrapText="1"/>
    </xf>
    <xf numFmtId="0" fontId="0" fillId="16" borderId="0" xfId="0" applyFill="1" applyAlignment="1">
      <alignment horizontal="left" vertical="center"/>
    </xf>
    <xf numFmtId="0" fontId="0" fillId="16" borderId="9" xfId="0" applyFill="1" applyBorder="1"/>
    <xf numFmtId="0" fontId="0" fillId="16" borderId="58" xfId="0" applyFill="1" applyBorder="1"/>
    <xf numFmtId="0" fontId="0" fillId="16" borderId="16" xfId="0" applyFill="1" applyBorder="1" applyAlignment="1">
      <alignment horizontal="left" vertical="top" wrapText="1"/>
    </xf>
    <xf numFmtId="0" fontId="0" fillId="16" borderId="17" xfId="0" applyFill="1" applyBorder="1" applyAlignment="1">
      <alignment horizontal="left" vertical="center"/>
    </xf>
    <xf numFmtId="0" fontId="0" fillId="16" borderId="18" xfId="0" applyFill="1" applyBorder="1"/>
    <xf numFmtId="0" fontId="0" fillId="17" borderId="0" xfId="0" applyFill="1" applyAlignment="1">
      <alignment horizontal="left" vertical="top"/>
    </xf>
    <xf numFmtId="49" fontId="20" fillId="2" borderId="44" xfId="0" applyNumberFormat="1" applyFont="1" applyFill="1" applyBorder="1" applyAlignment="1" applyProtection="1">
      <alignment horizontal="center" vertical="center" wrapText="1"/>
      <protection locked="0"/>
    </xf>
    <xf numFmtId="49" fontId="20" fillId="2" borderId="47" xfId="0" applyNumberFormat="1" applyFont="1" applyFill="1" applyBorder="1" applyAlignment="1" applyProtection="1">
      <alignment horizontal="center" vertical="center" wrapText="1"/>
      <protection locked="0"/>
    </xf>
    <xf numFmtId="0" fontId="16" fillId="0" borderId="0" xfId="0" applyFont="1" applyAlignment="1" applyProtection="1">
      <alignment horizontal="right" vertical="center"/>
      <protection locked="0" hidden="1"/>
    </xf>
    <xf numFmtId="0" fontId="96" fillId="2" borderId="0" xfId="0" applyFont="1" applyFill="1" applyAlignment="1" applyProtection="1">
      <alignment horizontal="center" vertical="center" wrapText="1"/>
      <protection locked="0"/>
    </xf>
    <xf numFmtId="49" fontId="96" fillId="2" borderId="0" xfId="0" applyNumberFormat="1" applyFont="1" applyFill="1" applyAlignment="1" applyProtection="1">
      <alignment horizontal="center" vertical="center" wrapText="1"/>
      <protection locked="0"/>
    </xf>
    <xf numFmtId="0" fontId="96" fillId="0" borderId="0" xfId="0" applyFont="1" applyAlignment="1" applyProtection="1">
      <alignment horizontal="center" vertical="center" wrapText="1"/>
      <protection locked="0"/>
    </xf>
    <xf numFmtId="0" fontId="20" fillId="2" borderId="0" xfId="0" applyFont="1" applyFill="1" applyAlignment="1" applyProtection="1">
      <alignment horizontal="center" vertical="center"/>
      <protection locked="0"/>
    </xf>
    <xf numFmtId="0" fontId="37" fillId="0" borderId="0" xfId="0" applyFont="1" applyAlignment="1" applyProtection="1">
      <alignment horizontal="center" vertical="center"/>
      <protection locked="0" hidden="1"/>
    </xf>
    <xf numFmtId="0" fontId="16" fillId="2" borderId="0" xfId="0" applyFont="1" applyFill="1" applyAlignment="1" applyProtection="1">
      <alignment horizontal="left" vertical="center" wrapText="1"/>
      <protection locked="0" hidden="1"/>
    </xf>
    <xf numFmtId="0" fontId="16" fillId="0" borderId="0" xfId="0" applyFont="1" applyAlignment="1" applyProtection="1">
      <alignment horizontal="left" vertical="top" wrapText="1"/>
      <protection locked="0"/>
    </xf>
    <xf numFmtId="0" fontId="17" fillId="0" borderId="0" xfId="0" applyFont="1" applyAlignment="1">
      <alignment horizontal="center" vertical="center"/>
    </xf>
    <xf numFmtId="0" fontId="96" fillId="2" borderId="0" xfId="0" applyFont="1" applyFill="1" applyAlignment="1">
      <alignment vertical="center" wrapText="1"/>
    </xf>
    <xf numFmtId="49" fontId="96" fillId="2" borderId="14" xfId="0" applyNumberFormat="1" applyFont="1" applyFill="1" applyBorder="1" applyAlignment="1" applyProtection="1">
      <alignment horizontal="center" vertical="center" wrapText="1"/>
      <protection locked="0"/>
    </xf>
    <xf numFmtId="0" fontId="96" fillId="2" borderId="14" xfId="0" applyFont="1" applyFill="1" applyBorder="1" applyAlignment="1" applyProtection="1">
      <alignment horizontal="center" vertical="center" wrapText="1"/>
      <protection locked="0"/>
    </xf>
    <xf numFmtId="0" fontId="96" fillId="0" borderId="14" xfId="0" applyFont="1" applyBorder="1" applyAlignment="1" applyProtection="1">
      <alignment horizontal="center" vertical="center" wrapText="1"/>
      <protection locked="0"/>
    </xf>
    <xf numFmtId="0" fontId="20" fillId="2" borderId="14" xfId="0" applyFont="1" applyFill="1" applyBorder="1" applyAlignment="1" applyProtection="1">
      <alignment horizontal="center" vertical="center"/>
      <protection locked="0"/>
    </xf>
    <xf numFmtId="0" fontId="96" fillId="2" borderId="15" xfId="0" applyFont="1" applyFill="1" applyBorder="1" applyAlignment="1" applyProtection="1">
      <alignment horizontal="center" vertical="center" wrapText="1"/>
      <protection locked="0"/>
    </xf>
    <xf numFmtId="0" fontId="0" fillId="0" borderId="57" xfId="0" applyBorder="1" applyProtection="1">
      <protection locked="0"/>
    </xf>
    <xf numFmtId="0" fontId="0" fillId="0" borderId="58"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55" xfId="0" applyBorder="1" applyProtection="1">
      <protection locked="0"/>
    </xf>
    <xf numFmtId="0" fontId="0" fillId="0" borderId="18" xfId="0" applyBorder="1" applyProtection="1">
      <protection locked="0"/>
    </xf>
    <xf numFmtId="0" fontId="108" fillId="2" borderId="14" xfId="0" applyFont="1" applyFill="1" applyBorder="1" applyAlignment="1" applyProtection="1">
      <alignment vertical="center" wrapText="1"/>
      <protection locked="0"/>
    </xf>
    <xf numFmtId="0" fontId="108" fillId="2" borderId="0" xfId="0" applyFont="1" applyFill="1" applyAlignment="1" applyProtection="1">
      <alignment vertical="center" wrapText="1"/>
      <protection locked="0"/>
    </xf>
    <xf numFmtId="0" fontId="81" fillId="0" borderId="0" xfId="0" applyFont="1" applyProtection="1">
      <protection locked="0"/>
    </xf>
    <xf numFmtId="0" fontId="110" fillId="2" borderId="13" xfId="0" applyFont="1" applyFill="1" applyBorder="1" applyAlignment="1" applyProtection="1">
      <alignment vertical="center" wrapText="1"/>
      <protection locked="0"/>
    </xf>
    <xf numFmtId="0" fontId="38" fillId="0" borderId="57" xfId="0" applyFont="1" applyBorder="1" applyAlignment="1" applyProtection="1">
      <alignment horizontal="right"/>
      <protection locked="0"/>
    </xf>
    <xf numFmtId="0" fontId="38" fillId="0" borderId="16" xfId="0" applyFont="1" applyBorder="1" applyAlignment="1" applyProtection="1">
      <alignment horizontal="right"/>
      <protection locked="0"/>
    </xf>
    <xf numFmtId="0" fontId="0" fillId="0" borderId="15" xfId="0" applyBorder="1" applyProtection="1">
      <protection locked="0"/>
    </xf>
    <xf numFmtId="0" fontId="35" fillId="0" borderId="0" xfId="0" applyFont="1" applyAlignment="1" applyProtection="1">
      <alignment vertical="center" wrapText="1"/>
      <protection locked="0" hidden="1"/>
    </xf>
    <xf numFmtId="0" fontId="0" fillId="0" borderId="0" xfId="0" applyAlignment="1" applyProtection="1">
      <alignment horizontal="center"/>
      <protection locked="0"/>
    </xf>
    <xf numFmtId="0" fontId="16" fillId="0" borderId="14" xfId="0" applyFont="1" applyBorder="1" applyProtection="1">
      <protection locked="0"/>
    </xf>
    <xf numFmtId="0" fontId="16" fillId="0" borderId="15" xfId="0" applyFont="1" applyBorder="1" applyProtection="1">
      <protection locked="0"/>
    </xf>
    <xf numFmtId="0" fontId="16" fillId="0" borderId="57" xfId="0" applyFont="1" applyBorder="1" applyProtection="1">
      <protection locked="0"/>
    </xf>
    <xf numFmtId="0" fontId="16" fillId="0" borderId="58" xfId="0" applyFont="1" applyBorder="1" applyProtection="1">
      <protection locked="0"/>
    </xf>
    <xf numFmtId="0" fontId="16" fillId="0" borderId="16" xfId="0" applyFont="1" applyBorder="1" applyProtection="1">
      <protection locked="0"/>
    </xf>
    <xf numFmtId="0" fontId="16" fillId="0" borderId="17" xfId="0" applyFont="1" applyBorder="1" applyProtection="1">
      <protection locked="0"/>
    </xf>
    <xf numFmtId="0" fontId="16" fillId="0" borderId="18" xfId="0" applyFont="1" applyBorder="1" applyProtection="1">
      <protection locked="0"/>
    </xf>
    <xf numFmtId="0" fontId="16" fillId="0" borderId="0" xfId="0" applyFont="1" applyAlignment="1" applyProtection="1">
      <alignment horizontal="right" vertical="top" wrapText="1"/>
      <protection locked="0"/>
    </xf>
    <xf numFmtId="0" fontId="111" fillId="2" borderId="0" xfId="0" applyFont="1" applyFill="1" applyAlignment="1" applyProtection="1">
      <alignment horizontal="left" vertical="center"/>
      <protection locked="0"/>
    </xf>
    <xf numFmtId="0" fontId="111" fillId="2" borderId="0" xfId="0" applyFont="1" applyFill="1" applyProtection="1">
      <protection locked="0" hidden="1"/>
    </xf>
    <xf numFmtId="0" fontId="112" fillId="2" borderId="0" xfId="0" applyFont="1" applyFill="1" applyAlignment="1" applyProtection="1">
      <alignment vertical="center"/>
      <protection locked="0" hidden="1"/>
    </xf>
    <xf numFmtId="0" fontId="111" fillId="2" borderId="0" xfId="0" applyFont="1" applyFill="1" applyAlignment="1" applyProtection="1">
      <alignment horizontal="left" vertical="center"/>
      <protection locked="0" hidden="1"/>
    </xf>
    <xf numFmtId="0" fontId="17" fillId="2" borderId="3" xfId="0" applyFont="1" applyFill="1" applyBorder="1" applyAlignment="1" applyProtection="1">
      <alignment horizontal="center" wrapText="1"/>
      <protection locked="0" hidden="1"/>
    </xf>
    <xf numFmtId="0" fontId="17" fillId="0" borderId="1" xfId="0" applyFont="1" applyBorder="1" applyAlignment="1">
      <alignment horizontal="center"/>
    </xf>
    <xf numFmtId="0" fontId="108" fillId="2" borderId="0" xfId="0" applyFont="1" applyFill="1" applyAlignment="1" applyProtection="1">
      <alignment horizontal="left" vertical="center" wrapText="1"/>
      <protection locked="0"/>
    </xf>
    <xf numFmtId="0" fontId="49" fillId="0" borderId="1" xfId="0" applyFont="1" applyBorder="1" applyAlignment="1">
      <alignment horizontal="left" wrapText="1"/>
    </xf>
    <xf numFmtId="0" fontId="68" fillId="2" borderId="0" xfId="0" applyFont="1" applyFill="1" applyAlignment="1" applyProtection="1">
      <alignment vertical="center" wrapText="1"/>
      <protection locked="0" hidden="1"/>
    </xf>
    <xf numFmtId="0" fontId="66" fillId="0" borderId="0" xfId="0" applyFont="1" applyAlignment="1" applyProtection="1">
      <alignment wrapText="1"/>
      <protection locked="0" hidden="1"/>
    </xf>
    <xf numFmtId="0" fontId="1" fillId="0" borderId="1" xfId="0" applyFont="1" applyBorder="1" applyAlignment="1">
      <alignment horizontal="center"/>
    </xf>
    <xf numFmtId="0" fontId="1" fillId="0" borderId="1" xfId="0" applyFont="1" applyBorder="1" applyAlignment="1">
      <alignment vertical="center"/>
    </xf>
    <xf numFmtId="0" fontId="1" fillId="0" borderId="1" xfId="0" applyFont="1" applyBorder="1" applyAlignment="1">
      <alignment horizont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28"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6" fillId="2" borderId="1" xfId="0" applyFont="1" applyFill="1" applyBorder="1" applyAlignment="1" applyProtection="1">
      <alignment horizontal="center" vertical="center"/>
      <protection hidden="1"/>
    </xf>
    <xf numFmtId="0" fontId="17" fillId="0" borderId="1" xfId="0" applyFont="1" applyBorder="1" applyAlignment="1" applyProtection="1">
      <alignment horizontal="center" vertical="center"/>
      <protection locked="0" hidden="1"/>
    </xf>
    <xf numFmtId="0" fontId="1" fillId="0" borderId="1" xfId="0" applyFont="1" applyBorder="1" applyAlignment="1">
      <alignment horizontal="center" vertical="center"/>
    </xf>
    <xf numFmtId="0" fontId="0" fillId="0" borderId="3" xfId="0" applyBorder="1"/>
    <xf numFmtId="0" fontId="1" fillId="2" borderId="2"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0" fillId="2" borderId="2" xfId="0" applyFill="1" applyBorder="1" applyAlignment="1">
      <alignment horizontal="center" vertical="center"/>
    </xf>
    <xf numFmtId="0" fontId="0" fillId="18" borderId="0" xfId="0" applyFill="1" applyAlignment="1">
      <alignment horizontal="left" vertical="top"/>
    </xf>
    <xf numFmtId="0" fontId="0" fillId="19" borderId="0" xfId="0" applyFill="1" applyAlignment="1">
      <alignment horizontal="left" vertical="top"/>
    </xf>
    <xf numFmtId="0" fontId="0" fillId="20" borderId="0" xfId="0" applyFill="1" applyAlignment="1">
      <alignment horizontal="left" vertical="top"/>
    </xf>
    <xf numFmtId="0" fontId="16" fillId="2" borderId="1" xfId="0" applyFont="1" applyFill="1" applyBorder="1" applyAlignment="1" applyProtection="1">
      <alignment horizontal="center" vertical="center" wrapText="1"/>
      <protection locked="0" hidden="1"/>
    </xf>
    <xf numFmtId="0" fontId="16" fillId="2" borderId="43" xfId="0" applyFont="1" applyFill="1" applyBorder="1" applyAlignment="1" applyProtection="1">
      <alignment horizontal="center" vertical="center" wrapText="1"/>
      <protection locked="0" hidden="1"/>
    </xf>
    <xf numFmtId="0" fontId="16" fillId="2" borderId="3" xfId="0" applyFont="1" applyFill="1" applyBorder="1" applyAlignment="1" applyProtection="1">
      <alignment horizontal="center" vertical="center" wrapText="1"/>
      <protection locked="0" hidden="1"/>
    </xf>
    <xf numFmtId="0" fontId="16" fillId="2" borderId="44" xfId="0" applyFont="1" applyFill="1" applyBorder="1" applyAlignment="1" applyProtection="1">
      <alignment horizontal="center" vertical="center"/>
      <protection locked="0" hidden="1"/>
    </xf>
    <xf numFmtId="0" fontId="16" fillId="0" borderId="1" xfId="0" applyFont="1" applyBorder="1" applyAlignment="1" applyProtection="1">
      <alignment horizontal="center" vertical="center"/>
      <protection locked="0" hidden="1"/>
    </xf>
    <xf numFmtId="0" fontId="16" fillId="0" borderId="1" xfId="0" applyFont="1" applyBorder="1" applyAlignment="1" applyProtection="1">
      <alignment horizontal="left" vertical="top" wrapText="1"/>
      <protection locked="0" hidden="1"/>
    </xf>
    <xf numFmtId="0" fontId="16" fillId="2" borderId="45" xfId="0" applyFont="1" applyFill="1" applyBorder="1" applyAlignment="1" applyProtection="1">
      <alignment horizontal="center" vertical="center" wrapText="1"/>
      <protection locked="0" hidden="1"/>
    </xf>
    <xf numFmtId="0" fontId="16" fillId="2" borderId="52" xfId="0" applyFont="1" applyFill="1" applyBorder="1" applyAlignment="1" applyProtection="1">
      <alignment horizontal="center" vertical="center" wrapText="1"/>
      <protection locked="0" hidden="1"/>
    </xf>
    <xf numFmtId="0" fontId="16" fillId="2" borderId="46" xfId="0" applyFont="1" applyFill="1" applyBorder="1" applyAlignment="1" applyProtection="1">
      <alignment horizontal="center" vertical="center" wrapText="1"/>
      <protection locked="0" hidden="1"/>
    </xf>
    <xf numFmtId="0" fontId="16" fillId="2" borderId="47" xfId="0" applyFont="1" applyFill="1" applyBorder="1" applyAlignment="1" applyProtection="1">
      <alignment horizontal="center" vertical="center"/>
      <protection locked="0" hidden="1"/>
    </xf>
    <xf numFmtId="0" fontId="16" fillId="2" borderId="1" xfId="0" applyFont="1" applyFill="1" applyBorder="1" applyAlignment="1" applyProtection="1">
      <alignment horizontal="center" vertical="center"/>
      <protection locked="0" hidden="1"/>
    </xf>
    <xf numFmtId="0" fontId="16" fillId="2" borderId="44" xfId="0" applyFont="1" applyFill="1" applyBorder="1" applyAlignment="1" applyProtection="1">
      <alignment horizontal="center" vertical="center" wrapText="1"/>
      <protection locked="0" hidden="1"/>
    </xf>
    <xf numFmtId="0" fontId="16" fillId="2" borderId="46" xfId="0" applyFont="1" applyFill="1" applyBorder="1" applyAlignment="1" applyProtection="1">
      <alignment horizontal="center" vertical="center"/>
      <protection locked="0" hidden="1"/>
    </xf>
    <xf numFmtId="0" fontId="16" fillId="0" borderId="46" xfId="0" applyFont="1" applyBorder="1" applyAlignment="1" applyProtection="1">
      <alignment horizontal="center" vertical="center"/>
      <protection locked="0" hidden="1"/>
    </xf>
    <xf numFmtId="0" fontId="16" fillId="2" borderId="47" xfId="0" applyFont="1" applyFill="1" applyBorder="1" applyAlignment="1" applyProtection="1">
      <alignment horizontal="center" vertical="center" wrapText="1"/>
      <protection locked="0" hidden="1"/>
    </xf>
    <xf numFmtId="0" fontId="117" fillId="2" borderId="0" xfId="0" applyFont="1" applyFill="1" applyAlignment="1" applyProtection="1">
      <alignment horizontal="left" vertical="center"/>
      <protection locked="0" hidden="1"/>
    </xf>
    <xf numFmtId="0" fontId="32" fillId="2" borderId="0" xfId="0" applyFont="1" applyFill="1" applyAlignment="1" applyProtection="1">
      <alignment horizontal="center" vertical="center"/>
      <protection locked="0" hidden="1"/>
    </xf>
    <xf numFmtId="49" fontId="96" fillId="2" borderId="43" xfId="0" applyNumberFormat="1" applyFont="1" applyFill="1" applyBorder="1" applyAlignment="1" applyProtection="1">
      <alignment horizontal="center" vertical="center" wrapText="1"/>
      <protection locked="0" hidden="1"/>
    </xf>
    <xf numFmtId="0" fontId="96" fillId="0" borderId="1" xfId="0" applyFont="1" applyBorder="1" applyAlignment="1" applyProtection="1">
      <alignment horizontal="center" vertical="center" wrapText="1"/>
      <protection locked="0" hidden="1"/>
    </xf>
    <xf numFmtId="0" fontId="47" fillId="2" borderId="1" xfId="0" applyFont="1" applyFill="1" applyBorder="1" applyAlignment="1" applyProtection="1">
      <alignment horizontal="center" vertical="center" wrapText="1"/>
      <protection locked="0" hidden="1"/>
    </xf>
    <xf numFmtId="49" fontId="0" fillId="0" borderId="1" xfId="0" applyNumberFormat="1" applyBorder="1" applyAlignment="1">
      <alignment horizontal="center"/>
    </xf>
    <xf numFmtId="49" fontId="47" fillId="0" borderId="1" xfId="0" applyNumberFormat="1" applyFont="1" applyBorder="1" applyAlignment="1">
      <alignment horizontal="center" wrapText="1"/>
    </xf>
    <xf numFmtId="0" fontId="56" fillId="0" borderId="0" xfId="0" applyFont="1" applyAlignment="1">
      <alignment wrapText="1"/>
    </xf>
    <xf numFmtId="0" fontId="47" fillId="0" borderId="0" xfId="0" applyFont="1" applyAlignment="1">
      <alignment horizontal="center" vertical="center" wrapText="1"/>
    </xf>
    <xf numFmtId="49" fontId="96" fillId="2" borderId="45" xfId="0" applyNumberFormat="1" applyFont="1" applyFill="1" applyBorder="1" applyAlignment="1" applyProtection="1">
      <alignment horizontal="center" vertical="center" wrapText="1"/>
      <protection locked="0" hidden="1"/>
    </xf>
    <xf numFmtId="0" fontId="96" fillId="0" borderId="46" xfId="0" applyFont="1" applyBorder="1" applyAlignment="1" applyProtection="1">
      <alignment horizontal="center" vertical="center" wrapText="1"/>
      <protection locked="0" hidden="1"/>
    </xf>
    <xf numFmtId="49" fontId="47" fillId="0" borderId="1" xfId="0" applyNumberFormat="1" applyFont="1" applyBorder="1" applyAlignment="1">
      <alignment wrapText="1"/>
    </xf>
    <xf numFmtId="1" fontId="96" fillId="2" borderId="1" xfId="0" applyNumberFormat="1" applyFont="1" applyFill="1" applyBorder="1" applyAlignment="1" applyProtection="1">
      <alignment horizontal="center" vertical="center" wrapText="1"/>
      <protection locked="0" hidden="1"/>
    </xf>
    <xf numFmtId="0" fontId="20" fillId="2" borderId="1" xfId="0" applyFont="1" applyFill="1" applyBorder="1" applyAlignment="1" applyProtection="1">
      <alignment horizontal="center" vertical="center"/>
      <protection locked="0" hidden="1"/>
    </xf>
    <xf numFmtId="0" fontId="96" fillId="2" borderId="44" xfId="0" applyFont="1" applyFill="1" applyBorder="1" applyAlignment="1" applyProtection="1">
      <alignment horizontal="center" vertical="center" wrapText="1"/>
      <protection locked="0" hidden="1"/>
    </xf>
    <xf numFmtId="0" fontId="96" fillId="2" borderId="3" xfId="0" applyFont="1" applyFill="1" applyBorder="1" applyAlignment="1" applyProtection="1">
      <alignment horizontal="center" vertical="center" wrapText="1"/>
      <protection locked="0" hidden="1"/>
    </xf>
    <xf numFmtId="0" fontId="96" fillId="2" borderId="46" xfId="0" applyFont="1" applyFill="1" applyBorder="1" applyAlignment="1" applyProtection="1">
      <alignment horizontal="center" vertical="center" wrapText="1"/>
      <protection locked="0" hidden="1"/>
    </xf>
    <xf numFmtId="0" fontId="20" fillId="2" borderId="46" xfId="0" applyFont="1" applyFill="1" applyBorder="1" applyAlignment="1" applyProtection="1">
      <alignment horizontal="center" vertical="center"/>
      <protection locked="0" hidden="1"/>
    </xf>
    <xf numFmtId="0" fontId="96" fillId="2" borderId="47" xfId="0" applyFont="1" applyFill="1" applyBorder="1" applyAlignment="1" applyProtection="1">
      <alignment horizontal="center" vertical="center" wrapText="1"/>
      <protection locked="0" hidden="1"/>
    </xf>
    <xf numFmtId="0" fontId="0" fillId="2" borderId="0" xfId="0" applyFill="1" applyAlignment="1">
      <alignment horizontal="left" vertical="center" wrapText="1"/>
    </xf>
    <xf numFmtId="0" fontId="20" fillId="2" borderId="44" xfId="0" applyFont="1" applyFill="1" applyBorder="1" applyAlignment="1" applyProtection="1">
      <alignment horizontal="center" vertical="center" wrapText="1"/>
      <protection locked="0" hidden="1"/>
    </xf>
    <xf numFmtId="0" fontId="20" fillId="2" borderId="46" xfId="0" applyFont="1" applyFill="1" applyBorder="1" applyAlignment="1" applyProtection="1">
      <alignment horizontal="center" vertical="center" wrapText="1"/>
      <protection locked="0" hidden="1"/>
    </xf>
    <xf numFmtId="0" fontId="20" fillId="0" borderId="46" xfId="0" applyFont="1" applyBorder="1" applyAlignment="1" applyProtection="1">
      <alignment horizontal="center" vertical="center"/>
      <protection locked="0" hidden="1"/>
    </xf>
    <xf numFmtId="0" fontId="20" fillId="2" borderId="47" xfId="0" applyFont="1" applyFill="1" applyBorder="1" applyAlignment="1" applyProtection="1">
      <alignment horizontal="center" vertical="center" wrapText="1"/>
      <protection locked="0" hidden="1"/>
    </xf>
    <xf numFmtId="0" fontId="18" fillId="0" borderId="1" xfId="0" applyFont="1" applyBorder="1" applyAlignment="1" applyProtection="1">
      <alignment horizontal="center" vertical="center"/>
      <protection locked="0" hidden="1"/>
    </xf>
    <xf numFmtId="0" fontId="1" fillId="0" borderId="1" xfId="0" applyFont="1" applyBorder="1"/>
    <xf numFmtId="0" fontId="1" fillId="2" borderId="1" xfId="0" applyFont="1" applyFill="1" applyBorder="1"/>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18" fillId="2" borderId="1" xfId="0" applyFont="1" applyFill="1" applyBorder="1" applyAlignment="1">
      <alignment horizontal="center" vertical="center" wrapText="1"/>
    </xf>
    <xf numFmtId="0" fontId="17" fillId="0" borderId="0" xfId="0" applyFont="1" applyAlignment="1">
      <alignment horizontal="left" vertical="center"/>
    </xf>
    <xf numFmtId="0" fontId="0" fillId="0" borderId="1" xfId="0"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hidden="1"/>
    </xf>
    <xf numFmtId="0" fontId="18" fillId="0" borderId="1" xfId="0" applyFont="1" applyBorder="1" applyAlignment="1" applyProtection="1">
      <alignment horizontal="center" vertical="center" wrapText="1"/>
      <protection locked="0"/>
    </xf>
    <xf numFmtId="0" fontId="19" fillId="0" borderId="0" xfId="0" applyFont="1" applyAlignment="1" applyProtection="1">
      <alignment vertical="center"/>
      <protection locked="0"/>
    </xf>
    <xf numFmtId="0" fontId="19" fillId="2" borderId="1" xfId="0" applyFont="1" applyFill="1" applyBorder="1" applyAlignment="1" applyProtection="1">
      <alignment horizontal="center" vertical="center"/>
      <protection locked="0"/>
    </xf>
    <xf numFmtId="0" fontId="21" fillId="21" borderId="13" xfId="0" applyFont="1" applyFill="1" applyBorder="1" applyAlignment="1" applyProtection="1">
      <alignment vertical="center"/>
      <protection locked="0" hidden="1"/>
    </xf>
    <xf numFmtId="0" fontId="21" fillId="21" borderId="16" xfId="0" applyFont="1" applyFill="1" applyBorder="1" applyAlignment="1" applyProtection="1">
      <alignment vertical="center" wrapText="1"/>
      <protection locked="0" hidden="1"/>
    </xf>
    <xf numFmtId="49" fontId="19" fillId="0" borderId="1" xfId="0" applyNumberFormat="1" applyFont="1" applyBorder="1" applyAlignment="1" applyProtection="1">
      <alignment horizontal="center" vertical="center"/>
      <protection locked="0" hidden="1"/>
    </xf>
    <xf numFmtId="0" fontId="19" fillId="0" borderId="1"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3" fillId="0" borderId="1" xfId="0" applyFont="1" applyBorder="1"/>
    <xf numFmtId="0" fontId="21" fillId="0" borderId="0" xfId="0" applyFont="1" applyAlignment="1" applyProtection="1">
      <alignment horizontal="left" vertical="center" wrapText="1"/>
      <protection locked="0" hidden="1"/>
    </xf>
    <xf numFmtId="0" fontId="21" fillId="0" borderId="0" xfId="0" applyFont="1" applyAlignment="1" applyProtection="1">
      <alignment horizontal="left" vertical="center"/>
      <protection locked="0" hidden="1"/>
    </xf>
    <xf numFmtId="0" fontId="38" fillId="0" borderId="0" xfId="0" applyFont="1" applyAlignment="1" applyProtection="1">
      <alignment horizontal="right"/>
      <protection locked="0"/>
    </xf>
    <xf numFmtId="0" fontId="19" fillId="0" borderId="0" xfId="0" applyFont="1" applyAlignment="1" applyProtection="1">
      <alignment horizontal="right"/>
      <protection locked="0" hidden="1"/>
    </xf>
    <xf numFmtId="0" fontId="19" fillId="0" borderId="3" xfId="0" applyFont="1" applyBorder="1" applyAlignment="1">
      <alignment horizontal="center" vertical="center"/>
    </xf>
    <xf numFmtId="0" fontId="59" fillId="0" borderId="0" xfId="0" applyFont="1" applyAlignment="1">
      <alignment vertical="center" wrapText="1"/>
    </xf>
    <xf numFmtId="0" fontId="59" fillId="0" borderId="0" xfId="0" applyFont="1" applyAlignment="1">
      <alignment vertical="center"/>
    </xf>
    <xf numFmtId="0" fontId="0" fillId="0" borderId="0" xfId="0" applyAlignment="1" applyProtection="1">
      <alignment horizontal="right" vertical="center"/>
      <protection locked="0" hidden="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11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0" fontId="9" fillId="2" borderId="0" xfId="0" applyFont="1" applyFill="1" applyAlignment="1">
      <alignment horizontal="center" vertical="center"/>
    </xf>
    <xf numFmtId="0" fontId="59" fillId="0" borderId="8" xfId="3" applyFont="1" applyBorder="1" applyAlignment="1" applyProtection="1">
      <alignment horizontal="left" vertical="top" wrapText="1"/>
      <protection locked="0"/>
    </xf>
    <xf numFmtId="0" fontId="59" fillId="0" borderId="0" xfId="3" applyFont="1" applyAlignment="1" applyProtection="1">
      <alignment horizontal="left" vertical="top" wrapText="1"/>
      <protection locked="0"/>
    </xf>
    <xf numFmtId="0" fontId="59" fillId="0" borderId="10" xfId="3" applyFont="1" applyBorder="1" applyAlignment="1" applyProtection="1">
      <alignment horizontal="left" vertical="top" wrapText="1"/>
      <protection locked="0"/>
    </xf>
    <xf numFmtId="0" fontId="59" fillId="0" borderId="11" xfId="3" applyFont="1" applyBorder="1" applyAlignment="1" applyProtection="1">
      <alignment horizontal="left" vertical="top" wrapText="1"/>
      <protection locked="0"/>
    </xf>
    <xf numFmtId="0" fontId="19" fillId="0" borderId="27" xfId="3" applyFont="1" applyBorder="1" applyAlignment="1" applyProtection="1">
      <alignment horizontal="left"/>
      <protection locked="0"/>
    </xf>
    <xf numFmtId="0" fontId="19" fillId="0" borderId="26" xfId="3" applyFont="1" applyBorder="1" applyAlignment="1" applyProtection="1">
      <alignment horizontal="left"/>
      <protection locked="0"/>
    </xf>
    <xf numFmtId="44" fontId="59" fillId="0" borderId="33" xfId="3" applyNumberFormat="1" applyFont="1" applyBorder="1" applyAlignment="1">
      <alignment horizontal="center"/>
    </xf>
    <xf numFmtId="44" fontId="59" fillId="0" borderId="31" xfId="3" applyNumberFormat="1" applyFont="1" applyBorder="1" applyAlignment="1">
      <alignment horizontal="center"/>
    </xf>
    <xf numFmtId="0" fontId="61" fillId="0" borderId="30" xfId="3" applyFont="1" applyBorder="1" applyAlignment="1">
      <alignment horizontal="right" wrapText="1"/>
    </xf>
    <xf numFmtId="0" fontId="61" fillId="0" borderId="28" xfId="3" applyFont="1" applyBorder="1" applyAlignment="1">
      <alignment horizontal="right" wrapText="1"/>
    </xf>
    <xf numFmtId="44" fontId="59" fillId="0" borderId="28" xfId="3" applyNumberFormat="1" applyFont="1" applyBorder="1" applyAlignment="1" applyProtection="1">
      <alignment horizontal="center"/>
      <protection locked="0"/>
    </xf>
    <xf numFmtId="44" fontId="59" fillId="0" borderId="29" xfId="3" applyNumberFormat="1" applyFont="1" applyBorder="1" applyAlignment="1" applyProtection="1">
      <alignment horizontal="center"/>
      <protection locked="0"/>
    </xf>
    <xf numFmtId="44" fontId="59" fillId="0" borderId="28" xfId="3" applyNumberFormat="1" applyFont="1" applyBorder="1" applyAlignment="1">
      <alignment horizontal="center"/>
    </xf>
    <xf numFmtId="44" fontId="59" fillId="0" borderId="29" xfId="3" applyNumberFormat="1" applyFont="1" applyBorder="1" applyAlignment="1">
      <alignment horizontal="center"/>
    </xf>
    <xf numFmtId="0" fontId="61" fillId="0" borderId="6" xfId="3" applyFont="1" applyBorder="1" applyAlignment="1">
      <alignment vertical="center" wrapText="1"/>
    </xf>
    <xf numFmtId="0" fontId="61" fillId="0" borderId="24" xfId="3" applyFont="1" applyBorder="1" applyAlignment="1">
      <alignment vertical="center" wrapText="1"/>
    </xf>
    <xf numFmtId="0" fontId="61" fillId="0" borderId="0" xfId="3" applyFont="1" applyAlignment="1">
      <alignment horizontal="right" wrapText="1"/>
    </xf>
    <xf numFmtId="44" fontId="59" fillId="0" borderId="0" xfId="3" applyNumberFormat="1" applyFont="1" applyAlignment="1" applyProtection="1">
      <alignment horizontal="center"/>
      <protection locked="0"/>
    </xf>
    <xf numFmtId="44" fontId="59" fillId="0" borderId="9" xfId="3" applyNumberFormat="1" applyFont="1" applyBorder="1" applyAlignment="1" applyProtection="1">
      <alignment horizontal="center"/>
      <protection locked="0"/>
    </xf>
    <xf numFmtId="0" fontId="61" fillId="0" borderId="32" xfId="3" applyFont="1" applyBorder="1" applyAlignment="1">
      <alignment horizontal="right" wrapText="1"/>
    </xf>
    <xf numFmtId="0" fontId="61" fillId="0" borderId="33" xfId="3" applyFont="1" applyBorder="1" applyAlignment="1">
      <alignment horizontal="right" wrapText="1"/>
    </xf>
    <xf numFmtId="0" fontId="59" fillId="0" borderId="27" xfId="3" applyFont="1" applyBorder="1" applyAlignment="1" applyProtection="1">
      <alignment horizontal="left"/>
      <protection locked="0"/>
    </xf>
    <xf numFmtId="165" fontId="59" fillId="0" borderId="34" xfId="3" applyNumberFormat="1" applyFont="1" applyBorder="1" applyAlignment="1" applyProtection="1">
      <alignment horizontal="left"/>
      <protection locked="0"/>
    </xf>
    <xf numFmtId="0" fontId="28" fillId="0" borderId="0" xfId="3" applyFont="1" applyAlignment="1">
      <alignment horizontal="left"/>
    </xf>
    <xf numFmtId="0" fontId="19" fillId="0" borderId="8" xfId="3" applyFont="1" applyBorder="1" applyAlignment="1">
      <alignment horizontal="center"/>
    </xf>
    <xf numFmtId="0" fontId="19" fillId="0" borderId="0" xfId="3" applyFont="1" applyAlignment="1">
      <alignment horizontal="center"/>
    </xf>
    <xf numFmtId="0" fontId="59" fillId="0" borderId="0" xfId="3" applyFont="1" applyAlignment="1">
      <alignment horizontal="left" shrinkToFit="1"/>
    </xf>
    <xf numFmtId="0" fontId="59" fillId="0" borderId="35" xfId="3" applyFont="1" applyBorder="1" applyAlignment="1" applyProtection="1">
      <alignment horizontal="left" shrinkToFit="1"/>
      <protection locked="0"/>
    </xf>
    <xf numFmtId="0" fontId="59" fillId="0" borderId="36" xfId="3" applyFont="1" applyBorder="1" applyAlignment="1">
      <alignment horizontal="left"/>
    </xf>
    <xf numFmtId="0" fontId="18" fillId="0" borderId="8" xfId="3" applyFont="1" applyBorder="1"/>
    <xf numFmtId="0" fontId="18" fillId="0" borderId="0" xfId="3" applyFont="1"/>
    <xf numFmtId="0" fontId="19" fillId="0" borderId="0" xfId="3" applyFont="1" applyAlignment="1">
      <alignment horizontal="right"/>
    </xf>
    <xf numFmtId="0" fontId="19" fillId="0" borderId="0" xfId="3" applyFont="1" applyAlignment="1">
      <alignment horizontal="left" wrapText="1"/>
    </xf>
    <xf numFmtId="14" fontId="19" fillId="0" borderId="25" xfId="3" applyNumberFormat="1" applyFont="1" applyBorder="1" applyAlignment="1" applyProtection="1">
      <alignment horizontal="left"/>
      <protection locked="0"/>
    </xf>
    <xf numFmtId="0" fontId="19" fillId="0" borderId="25" xfId="3" applyFont="1" applyBorder="1" applyAlignment="1" applyProtection="1">
      <alignment horizontal="left"/>
      <protection locked="0"/>
    </xf>
    <xf numFmtId="0" fontId="114" fillId="2" borderId="0" xfId="3" applyFont="1" applyFill="1" applyAlignment="1">
      <alignment horizontal="left" vertical="center" wrapText="1"/>
    </xf>
    <xf numFmtId="0" fontId="92" fillId="0" borderId="0" xfId="2" applyFont="1" applyBorder="1" applyAlignment="1">
      <alignment horizontal="left" vertical="center"/>
    </xf>
    <xf numFmtId="0" fontId="92" fillId="0" borderId="9" xfId="2" applyFont="1" applyBorder="1" applyAlignment="1">
      <alignment horizontal="left" vertical="center"/>
    </xf>
    <xf numFmtId="0" fontId="92" fillId="0" borderId="0" xfId="2" applyFont="1" applyBorder="1" applyAlignment="1">
      <alignment horizontal="left"/>
    </xf>
    <xf numFmtId="0" fontId="92" fillId="0" borderId="9" xfId="2" applyFont="1" applyBorder="1" applyAlignment="1">
      <alignment horizontal="left"/>
    </xf>
    <xf numFmtId="0" fontId="37" fillId="6" borderId="2" xfId="0" applyFont="1" applyFill="1" applyBorder="1" applyAlignment="1">
      <alignment horizontal="left" vertical="center" wrapText="1"/>
    </xf>
    <xf numFmtId="0" fontId="37" fillId="6" borderId="20" xfId="0" applyFont="1" applyFill="1" applyBorder="1" applyAlignment="1">
      <alignment horizontal="left" vertical="center" wrapText="1"/>
    </xf>
    <xf numFmtId="0" fontId="92" fillId="0" borderId="20" xfId="2" applyFont="1" applyBorder="1" applyAlignment="1">
      <alignment horizontal="left" vertical="center"/>
    </xf>
    <xf numFmtId="0" fontId="92" fillId="0" borderId="3" xfId="2" applyFont="1" applyBorder="1" applyAlignment="1">
      <alignment horizontal="left" vertical="center"/>
    </xf>
    <xf numFmtId="0" fontId="37" fillId="6" borderId="6" xfId="0" applyFont="1" applyFill="1" applyBorder="1" applyAlignment="1">
      <alignment horizontal="left" vertical="center"/>
    </xf>
    <xf numFmtId="0" fontId="37" fillId="6" borderId="24" xfId="0" applyFont="1" applyFill="1" applyBorder="1" applyAlignment="1">
      <alignment horizontal="left" vertical="center"/>
    </xf>
    <xf numFmtId="0" fontId="37" fillId="6" borderId="8" xfId="0" applyFont="1" applyFill="1" applyBorder="1" applyAlignment="1">
      <alignment horizontal="left" vertical="center"/>
    </xf>
    <xf numFmtId="0" fontId="37" fillId="6" borderId="0" xfId="0" applyFont="1" applyFill="1" applyAlignment="1">
      <alignment horizontal="left" vertical="center"/>
    </xf>
    <xf numFmtId="0" fontId="37" fillId="6" borderId="10" xfId="0" applyFont="1" applyFill="1" applyBorder="1" applyAlignment="1">
      <alignment horizontal="left" vertical="center"/>
    </xf>
    <xf numFmtId="0" fontId="37" fillId="6" borderId="11" xfId="0" applyFont="1" applyFill="1" applyBorder="1" applyAlignment="1">
      <alignment horizontal="left" vertical="center"/>
    </xf>
    <xf numFmtId="0" fontId="92" fillId="0" borderId="24" xfId="2" applyFont="1" applyBorder="1" applyAlignment="1">
      <alignment horizontal="left" vertical="center"/>
    </xf>
    <xf numFmtId="0" fontId="92" fillId="0" borderId="7" xfId="2" applyFont="1" applyBorder="1" applyAlignment="1">
      <alignment horizontal="left" vertical="center"/>
    </xf>
    <xf numFmtId="0" fontId="92" fillId="0" borderId="11" xfId="2" applyFont="1" applyBorder="1" applyAlignment="1">
      <alignment horizontal="left" vertical="center"/>
    </xf>
    <xf numFmtId="0" fontId="92" fillId="0" borderId="12" xfId="2" applyFont="1" applyBorder="1" applyAlignment="1">
      <alignment horizontal="left" vertical="center"/>
    </xf>
    <xf numFmtId="0" fontId="92" fillId="0" borderId="24" xfId="2" applyFont="1" applyBorder="1" applyAlignment="1">
      <alignment horizontal="left"/>
    </xf>
    <xf numFmtId="0" fontId="92" fillId="0" borderId="7" xfId="2" applyFont="1" applyBorder="1" applyAlignment="1">
      <alignment horizontal="left"/>
    </xf>
    <xf numFmtId="0" fontId="113" fillId="2" borderId="0" xfId="0" applyFont="1" applyFill="1" applyAlignment="1">
      <alignment horizontal="center" vertical="center"/>
    </xf>
    <xf numFmtId="0" fontId="49" fillId="2" borderId="4" xfId="0" applyFont="1" applyFill="1" applyBorder="1" applyAlignment="1" applyProtection="1">
      <alignment horizontal="center" wrapText="1"/>
      <protection locked="0" hidden="1"/>
    </xf>
    <xf numFmtId="0" fontId="49" fillId="2" borderId="5" xfId="0" applyFont="1" applyFill="1" applyBorder="1" applyAlignment="1" applyProtection="1">
      <alignment horizontal="center" wrapText="1"/>
      <protection locked="0" hidden="1"/>
    </xf>
    <xf numFmtId="0" fontId="111" fillId="2" borderId="0" xfId="0" applyFont="1" applyFill="1" applyAlignment="1" applyProtection="1">
      <alignment horizontal="left" vertical="center"/>
      <protection locked="0" hidden="1"/>
    </xf>
    <xf numFmtId="0" fontId="17" fillId="2" borderId="1" xfId="0" applyFont="1" applyFill="1" applyBorder="1" applyAlignment="1" applyProtection="1">
      <alignment horizontal="center" wrapText="1"/>
      <protection locked="0" hidden="1"/>
    </xf>
    <xf numFmtId="0" fontId="49" fillId="2" borderId="6" xfId="0" applyFont="1" applyFill="1" applyBorder="1" applyAlignment="1" applyProtection="1">
      <alignment horizontal="center" wrapText="1"/>
      <protection locked="0" hidden="1"/>
    </xf>
    <xf numFmtId="0" fontId="49" fillId="2" borderId="10" xfId="0" applyFont="1" applyFill="1" applyBorder="1" applyAlignment="1" applyProtection="1">
      <alignment horizontal="center" wrapText="1"/>
      <protection locked="0" hidden="1"/>
    </xf>
    <xf numFmtId="0" fontId="49" fillId="2" borderId="40" xfId="0" applyFont="1" applyFill="1" applyBorder="1" applyAlignment="1" applyProtection="1">
      <alignment horizontal="center" wrapText="1"/>
      <protection locked="0" hidden="1"/>
    </xf>
    <xf numFmtId="0" fontId="49" fillId="2" borderId="42" xfId="0" applyFont="1" applyFill="1" applyBorder="1" applyAlignment="1" applyProtection="1">
      <alignment horizontal="center" wrapText="1"/>
      <protection locked="0" hidden="1"/>
    </xf>
    <xf numFmtId="0" fontId="32" fillId="6" borderId="49" xfId="0" applyFont="1" applyFill="1" applyBorder="1" applyAlignment="1" applyProtection="1">
      <alignment horizontal="center" vertical="center" wrapText="1"/>
      <protection locked="0" hidden="1"/>
    </xf>
    <xf numFmtId="0" fontId="32" fillId="6" borderId="50" xfId="0" applyFont="1" applyFill="1" applyBorder="1" applyAlignment="1" applyProtection="1">
      <alignment horizontal="center" vertical="center" wrapText="1"/>
      <protection locked="0" hidden="1"/>
    </xf>
    <xf numFmtId="0" fontId="32" fillId="6" borderId="51" xfId="0" applyFont="1" applyFill="1" applyBorder="1" applyAlignment="1" applyProtection="1">
      <alignment horizontal="center" vertical="center" wrapText="1"/>
      <protection locked="0" hidden="1"/>
    </xf>
    <xf numFmtId="0" fontId="49" fillId="2" borderId="39" xfId="0" applyFont="1" applyFill="1" applyBorder="1" applyAlignment="1" applyProtection="1">
      <alignment horizontal="center" wrapText="1"/>
      <protection locked="0" hidden="1"/>
    </xf>
    <xf numFmtId="0" fontId="49" fillId="2" borderId="41" xfId="0" applyFont="1" applyFill="1" applyBorder="1" applyAlignment="1" applyProtection="1">
      <alignment horizontal="center" wrapText="1"/>
      <protection locked="0" hidden="1"/>
    </xf>
    <xf numFmtId="0" fontId="40" fillId="2" borderId="0" xfId="0" applyFont="1" applyFill="1" applyAlignment="1" applyProtection="1">
      <alignment horizontal="left" vertical="center" wrapText="1"/>
      <protection locked="0" hidden="1"/>
    </xf>
    <xf numFmtId="0" fontId="67" fillId="0" borderId="0" xfId="2" applyFont="1" applyAlignment="1" applyProtection="1">
      <alignment horizontal="center"/>
      <protection locked="0"/>
    </xf>
    <xf numFmtId="0" fontId="49" fillId="0" borderId="7" xfId="0" applyFont="1" applyBorder="1" applyAlignment="1" applyProtection="1">
      <alignment horizontal="center" wrapText="1"/>
      <protection locked="0" hidden="1"/>
    </xf>
    <xf numFmtId="0" fontId="49" fillId="0" borderId="12" xfId="0" applyFont="1" applyBorder="1" applyAlignment="1" applyProtection="1">
      <alignment horizontal="center" wrapText="1"/>
      <protection locked="0" hidden="1"/>
    </xf>
    <xf numFmtId="0" fontId="17" fillId="2" borderId="4" xfId="0" applyFont="1" applyFill="1" applyBorder="1" applyAlignment="1" applyProtection="1">
      <alignment horizontal="center" wrapText="1"/>
      <protection locked="0" hidden="1"/>
    </xf>
    <xf numFmtId="0" fontId="17" fillId="2" borderId="5" xfId="0" applyFont="1" applyFill="1" applyBorder="1" applyAlignment="1" applyProtection="1">
      <alignment horizontal="center" wrapText="1"/>
      <protection locked="0" hidden="1"/>
    </xf>
    <xf numFmtId="0" fontId="49" fillId="2" borderId="3" xfId="0" applyFont="1" applyFill="1" applyBorder="1" applyAlignment="1" applyProtection="1">
      <alignment horizontal="center" wrapText="1"/>
      <protection hidden="1"/>
    </xf>
    <xf numFmtId="0" fontId="0" fillId="0" borderId="4" xfId="0" applyBorder="1" applyAlignment="1">
      <alignment horizontal="center"/>
    </xf>
    <xf numFmtId="0" fontId="0" fillId="0" borderId="5" xfId="0" applyBorder="1" applyAlignment="1">
      <alignment horizontal="center"/>
    </xf>
    <xf numFmtId="0" fontId="17" fillId="2" borderId="1" xfId="0" applyFont="1" applyFill="1" applyBorder="1" applyAlignment="1" applyProtection="1">
      <alignment horizontal="center" vertical="center" wrapText="1"/>
      <protection hidden="1"/>
    </xf>
    <xf numFmtId="0" fontId="49" fillId="2" borderId="1" xfId="0" applyFont="1" applyFill="1" applyBorder="1" applyAlignment="1" applyProtection="1">
      <alignment horizontal="center" wrapText="1"/>
      <protection locked="0" hidden="1"/>
    </xf>
    <xf numFmtId="0" fontId="17" fillId="0" borderId="1" xfId="0" applyFont="1" applyBorder="1" applyAlignment="1" applyProtection="1">
      <alignment horizontal="center"/>
      <protection locked="0" hidden="1"/>
    </xf>
    <xf numFmtId="0" fontId="41" fillId="2" borderId="1" xfId="0" applyFont="1" applyFill="1" applyBorder="1" applyAlignment="1" applyProtection="1">
      <alignment horizontal="center" wrapText="1"/>
      <protection locked="0" hidden="1"/>
    </xf>
    <xf numFmtId="0" fontId="41" fillId="2" borderId="1" xfId="0" applyFont="1" applyFill="1" applyBorder="1" applyAlignment="1" applyProtection="1">
      <alignment horizontal="center"/>
      <protection locked="0" hidden="1"/>
    </xf>
    <xf numFmtId="0" fontId="47" fillId="2" borderId="4" xfId="0" applyFont="1" applyFill="1" applyBorder="1" applyAlignment="1" applyProtection="1">
      <alignment horizontal="center" wrapText="1"/>
      <protection locked="0" hidden="1"/>
    </xf>
    <xf numFmtId="0" fontId="47" fillId="2" borderId="5" xfId="0" applyFont="1" applyFill="1" applyBorder="1" applyAlignment="1" applyProtection="1">
      <alignment horizontal="center" wrapText="1"/>
      <protection locked="0" hidden="1"/>
    </xf>
    <xf numFmtId="0" fontId="17" fillId="2" borderId="3" xfId="0" applyFont="1" applyFill="1" applyBorder="1" applyAlignment="1" applyProtection="1">
      <alignment horizontal="center" wrapText="1"/>
      <protection locked="0" hidden="1"/>
    </xf>
    <xf numFmtId="0" fontId="28" fillId="2" borderId="1" xfId="0" applyFont="1" applyFill="1" applyBorder="1" applyAlignment="1" applyProtection="1">
      <alignment horizontal="center" wrapText="1"/>
      <protection locked="0" hidden="1"/>
    </xf>
    <xf numFmtId="0" fontId="17" fillId="0" borderId="1" xfId="0" applyFont="1" applyBorder="1" applyAlignment="1" applyProtection="1">
      <alignment horizontal="center" wrapText="1"/>
      <protection locked="0" hidden="1"/>
    </xf>
    <xf numFmtId="0" fontId="16" fillId="0" borderId="1" xfId="0" applyFont="1" applyBorder="1" applyAlignment="1" applyProtection="1">
      <alignment horizontal="center" wrapText="1"/>
      <protection locked="0" hidden="1"/>
    </xf>
    <xf numFmtId="0" fontId="17" fillId="0" borderId="44" xfId="0" applyFont="1" applyBorder="1" applyAlignment="1" applyProtection="1">
      <alignment horizontal="center" wrapText="1"/>
      <protection locked="0" hidden="1"/>
    </xf>
    <xf numFmtId="0" fontId="49" fillId="0" borderId="3" xfId="0" applyFont="1" applyBorder="1" applyAlignment="1" applyProtection="1">
      <alignment horizontal="center" wrapText="1"/>
      <protection locked="0" hidden="1"/>
    </xf>
    <xf numFmtId="0" fontId="111" fillId="2" borderId="0" xfId="0" applyFont="1" applyFill="1" applyAlignment="1" applyProtection="1">
      <alignment horizontal="left" vertical="center" wrapText="1"/>
      <protection locked="0" hidden="1"/>
    </xf>
    <xf numFmtId="0" fontId="32" fillId="6" borderId="13" xfId="0" applyFont="1" applyFill="1" applyBorder="1" applyAlignment="1" applyProtection="1">
      <alignment horizontal="center" vertical="center" wrapText="1"/>
      <protection locked="0" hidden="1"/>
    </xf>
    <xf numFmtId="0" fontId="32" fillId="6" borderId="14" xfId="0" applyFont="1" applyFill="1" applyBorder="1" applyAlignment="1" applyProtection="1">
      <alignment horizontal="center" vertical="center" wrapText="1"/>
      <protection locked="0" hidden="1"/>
    </xf>
    <xf numFmtId="0" fontId="32" fillId="6" borderId="15" xfId="0" applyFont="1" applyFill="1" applyBorder="1" applyAlignment="1" applyProtection="1">
      <alignment horizontal="center" vertical="center"/>
      <protection locked="0" hidden="1"/>
    </xf>
    <xf numFmtId="0" fontId="17" fillId="2" borderId="43" xfId="0" applyFont="1" applyFill="1" applyBorder="1" applyAlignment="1" applyProtection="1">
      <alignment horizontal="center" wrapText="1"/>
      <protection locked="0" hidden="1"/>
    </xf>
    <xf numFmtId="0" fontId="49" fillId="0" borderId="1" xfId="0" applyFont="1" applyBorder="1" applyAlignment="1" applyProtection="1">
      <alignment horizontal="center" wrapText="1"/>
      <protection locked="0" hidden="1"/>
    </xf>
    <xf numFmtId="0" fontId="17" fillId="2" borderId="44" xfId="0" applyFont="1" applyFill="1" applyBorder="1" applyAlignment="1" applyProtection="1">
      <alignment horizontal="center" wrapText="1"/>
      <protection locked="0" hidden="1"/>
    </xf>
    <xf numFmtId="0" fontId="17" fillId="2" borderId="7" xfId="0" applyFont="1" applyFill="1" applyBorder="1" applyAlignment="1" applyProtection="1">
      <alignment horizontal="center" wrapText="1"/>
      <protection locked="0" hidden="1"/>
    </xf>
    <xf numFmtId="0" fontId="17" fillId="2" borderId="12" xfId="0" applyFont="1" applyFill="1" applyBorder="1" applyAlignment="1" applyProtection="1">
      <alignment horizontal="center" wrapText="1"/>
      <protection locked="0" hidden="1"/>
    </xf>
    <xf numFmtId="0" fontId="111" fillId="2" borderId="0" xfId="0" applyFont="1" applyFill="1" applyAlignment="1" applyProtection="1">
      <alignment horizontal="left" vertical="center" wrapText="1"/>
      <protection locked="0"/>
    </xf>
    <xf numFmtId="0" fontId="32" fillId="6" borderId="14" xfId="0" applyFont="1" applyFill="1" applyBorder="1" applyAlignment="1" applyProtection="1">
      <alignment horizontal="center" vertical="center"/>
      <protection locked="0" hidden="1"/>
    </xf>
    <xf numFmtId="0" fontId="0" fillId="0" borderId="7" xfId="0" applyBorder="1" applyAlignment="1">
      <alignment horizontal="center"/>
    </xf>
    <xf numFmtId="0" fontId="0" fillId="0" borderId="12" xfId="0" applyBorder="1" applyAlignment="1">
      <alignment horizontal="center"/>
    </xf>
    <xf numFmtId="0" fontId="17" fillId="0" borderId="1" xfId="0" applyFont="1" applyBorder="1" applyAlignment="1">
      <alignment horizontal="center"/>
    </xf>
    <xf numFmtId="0" fontId="111" fillId="2" borderId="0" xfId="0" applyFont="1" applyFill="1" applyAlignment="1" applyProtection="1">
      <alignment vertical="center"/>
      <protection locked="0" hidden="1"/>
    </xf>
    <xf numFmtId="0" fontId="17" fillId="2" borderId="2" xfId="0" applyFont="1" applyFill="1" applyBorder="1" applyAlignment="1" applyProtection="1">
      <alignment horizontal="center" wrapText="1"/>
      <protection locked="0" hidden="1"/>
    </xf>
    <xf numFmtId="0" fontId="17" fillId="0" borderId="11" xfId="0" applyFont="1" applyBorder="1" applyAlignment="1" applyProtection="1">
      <alignment horizontal="left" wrapText="1"/>
      <protection locked="0" hidden="1"/>
    </xf>
    <xf numFmtId="0" fontId="17" fillId="0" borderId="48" xfId="0" applyFont="1" applyBorder="1" applyAlignment="1" applyProtection="1">
      <alignment horizontal="left" wrapText="1"/>
      <protection locked="0" hidden="1"/>
    </xf>
    <xf numFmtId="0" fontId="49" fillId="0" borderId="44" xfId="0" applyFont="1" applyBorder="1" applyAlignment="1" applyProtection="1">
      <alignment horizontal="center" wrapText="1"/>
      <protection locked="0" hidden="1"/>
    </xf>
    <xf numFmtId="0" fontId="17" fillId="2" borderId="1" xfId="0" applyFont="1" applyFill="1" applyBorder="1" applyAlignment="1" applyProtection="1">
      <alignment horizontal="center" wrapText="1"/>
      <protection locked="0"/>
    </xf>
    <xf numFmtId="0" fontId="49" fillId="0" borderId="2" xfId="0" applyFont="1" applyBorder="1" applyAlignment="1" applyProtection="1">
      <alignment horizontal="center" wrapText="1"/>
      <protection locked="0" hidden="1"/>
    </xf>
    <xf numFmtId="0" fontId="67" fillId="0" borderId="0" xfId="2" applyFont="1" applyAlignment="1" applyProtection="1">
      <alignment horizontal="center"/>
      <protection locked="0" hidden="1"/>
    </xf>
    <xf numFmtId="0" fontId="37" fillId="2" borderId="2" xfId="0" applyFont="1" applyFill="1" applyBorder="1" applyAlignment="1" applyProtection="1">
      <alignment horizontal="center" wrapText="1"/>
      <protection locked="0" hidden="1"/>
    </xf>
    <xf numFmtId="0" fontId="17" fillId="0" borderId="38" xfId="0" applyFont="1" applyBorder="1" applyAlignment="1" applyProtection="1">
      <alignment horizontal="center"/>
      <protection hidden="1"/>
    </xf>
    <xf numFmtId="0" fontId="0" fillId="0" borderId="1" xfId="0" applyBorder="1" applyAlignment="1" applyProtection="1">
      <alignment horizontal="center"/>
      <protection locked="0" hidden="1"/>
    </xf>
    <xf numFmtId="0" fontId="82" fillId="0" borderId="1" xfId="0" applyFont="1" applyBorder="1" applyAlignment="1" applyProtection="1">
      <alignment horizontal="center" wrapText="1"/>
      <protection locked="0" hidden="1"/>
    </xf>
    <xf numFmtId="0" fontId="17" fillId="0" borderId="1" xfId="0" applyFont="1" applyBorder="1" applyAlignment="1" applyProtection="1">
      <alignment horizontal="center"/>
      <protection hidden="1"/>
    </xf>
    <xf numFmtId="0" fontId="17" fillId="0" borderId="54" xfId="0" applyFont="1" applyBorder="1" applyAlignment="1" applyProtection="1">
      <alignment horizontal="center"/>
      <protection hidden="1"/>
    </xf>
    <xf numFmtId="0" fontId="111" fillId="2" borderId="0" xfId="0" applyFont="1" applyFill="1" applyAlignment="1" applyProtection="1">
      <alignment horizontal="left" vertical="center"/>
      <protection locked="0"/>
    </xf>
    <xf numFmtId="0" fontId="17" fillId="0" borderId="1" xfId="0" applyFont="1" applyBorder="1" applyAlignment="1" applyProtection="1">
      <alignment horizontal="center" wrapText="1"/>
      <protection locked="0"/>
    </xf>
    <xf numFmtId="0" fontId="17" fillId="0" borderId="43" xfId="0" applyFont="1" applyBorder="1" applyAlignment="1" applyProtection="1">
      <alignment horizontal="center" wrapText="1"/>
      <protection locked="0"/>
    </xf>
    <xf numFmtId="0" fontId="17" fillId="0" borderId="1" xfId="0" applyFont="1" applyBorder="1" applyAlignment="1" applyProtection="1">
      <alignment horizontal="center"/>
      <protection locked="0"/>
    </xf>
    <xf numFmtId="0" fontId="17" fillId="0" borderId="28" xfId="0" applyFont="1" applyBorder="1" applyAlignment="1">
      <alignment horizontal="center"/>
    </xf>
    <xf numFmtId="0" fontId="17" fillId="2" borderId="0" xfId="0" applyFont="1" applyFill="1" applyAlignment="1" applyProtection="1">
      <alignment horizontal="left" vertical="top" wrapText="1"/>
      <protection locked="0" hidden="1"/>
    </xf>
    <xf numFmtId="0" fontId="17" fillId="0" borderId="2" xfId="0" applyFont="1" applyBorder="1" applyAlignment="1" applyProtection="1">
      <alignment horizontal="center" wrapText="1"/>
      <protection locked="0"/>
    </xf>
    <xf numFmtId="0" fontId="17" fillId="0" borderId="3" xfId="0" applyFont="1" applyBorder="1" applyAlignment="1" applyProtection="1">
      <alignment horizontal="center" wrapText="1"/>
      <protection locked="0"/>
    </xf>
    <xf numFmtId="0" fontId="16" fillId="2" borderId="44" xfId="0" applyFont="1" applyFill="1" applyBorder="1" applyAlignment="1" applyProtection="1">
      <alignment horizontal="center" wrapText="1"/>
      <protection locked="0" hidden="1"/>
    </xf>
    <xf numFmtId="0" fontId="108" fillId="2" borderId="13" xfId="0" applyFont="1" applyFill="1" applyBorder="1" applyAlignment="1" applyProtection="1">
      <alignment horizontal="left" vertical="center" wrapText="1"/>
      <protection locked="0"/>
    </xf>
    <xf numFmtId="0" fontId="108" fillId="2" borderId="14" xfId="0" applyFont="1" applyFill="1" applyBorder="1" applyAlignment="1" applyProtection="1">
      <alignment horizontal="left" vertical="center" wrapText="1"/>
      <protection locked="0"/>
    </xf>
    <xf numFmtId="0" fontId="108" fillId="2" borderId="57" xfId="0" applyFont="1" applyFill="1" applyBorder="1" applyAlignment="1" applyProtection="1">
      <alignment horizontal="left" vertical="center" wrapText="1"/>
      <protection locked="0"/>
    </xf>
    <xf numFmtId="0" fontId="108" fillId="2" borderId="0" xfId="0" applyFont="1" applyFill="1" applyAlignment="1" applyProtection="1">
      <alignment horizontal="left" vertical="center" wrapText="1"/>
      <protection locked="0"/>
    </xf>
    <xf numFmtId="0" fontId="108" fillId="2" borderId="58" xfId="0" applyFont="1" applyFill="1" applyBorder="1" applyAlignment="1" applyProtection="1">
      <alignment horizontal="left" vertical="center" wrapText="1"/>
      <protection locked="0"/>
    </xf>
    <xf numFmtId="0" fontId="81" fillId="0" borderId="0" xfId="0" applyFont="1" applyAlignment="1" applyProtection="1">
      <alignment horizontal="right"/>
      <protection locked="0"/>
    </xf>
    <xf numFmtId="0" fontId="16" fillId="0" borderId="11" xfId="0" applyFont="1" applyBorder="1" applyAlignment="1" applyProtection="1">
      <alignment horizontal="center"/>
      <protection locked="0"/>
    </xf>
    <xf numFmtId="0" fontId="17" fillId="0" borderId="11" xfId="0" applyFont="1" applyBorder="1" applyAlignment="1" applyProtection="1">
      <alignment horizontal="left" wrapText="1"/>
      <protection locked="0"/>
    </xf>
    <xf numFmtId="0" fontId="17" fillId="0" borderId="48" xfId="0" applyFont="1" applyBorder="1" applyAlignment="1" applyProtection="1">
      <alignment horizontal="left" wrapText="1"/>
      <protection locked="0"/>
    </xf>
    <xf numFmtId="0" fontId="49" fillId="0" borderId="1" xfId="0" applyFont="1" applyBorder="1" applyAlignment="1" applyProtection="1">
      <alignment horizontal="center" textRotation="90" wrapText="1"/>
      <protection locked="0" hidden="1"/>
    </xf>
    <xf numFmtId="0" fontId="32" fillId="6" borderId="15" xfId="0" applyFont="1" applyFill="1" applyBorder="1" applyAlignment="1" applyProtection="1">
      <alignment horizontal="center" vertical="center" wrapText="1"/>
      <protection locked="0" hidden="1"/>
    </xf>
    <xf numFmtId="0" fontId="49" fillId="0" borderId="43" xfId="0" applyFont="1" applyBorder="1" applyAlignment="1" applyProtection="1">
      <alignment horizontal="center" wrapText="1"/>
      <protection locked="0" hidden="1"/>
    </xf>
    <xf numFmtId="0" fontId="49" fillId="0" borderId="1" xfId="0" applyFont="1" applyBorder="1" applyAlignment="1">
      <alignment horizontal="center" wrapText="1"/>
    </xf>
    <xf numFmtId="0" fontId="49" fillId="0" borderId="2" xfId="0" applyFont="1" applyBorder="1" applyAlignment="1">
      <alignment horizontal="center" wrapText="1"/>
    </xf>
    <xf numFmtId="0" fontId="49" fillId="0" borderId="1" xfId="0" applyFont="1" applyBorder="1" applyAlignment="1">
      <alignment horizontal="left" wrapText="1"/>
    </xf>
    <xf numFmtId="0" fontId="20" fillId="0" borderId="28" xfId="0" applyFont="1" applyBorder="1" applyAlignment="1" applyProtection="1">
      <alignment horizontal="left" vertical="top" wrapText="1"/>
      <protection locked="0" hidden="1"/>
    </xf>
    <xf numFmtId="0" fontId="47" fillId="2" borderId="0" xfId="0" applyFont="1" applyFill="1" applyAlignment="1" applyProtection="1">
      <alignment horizontal="left" wrapText="1"/>
      <protection locked="0" hidden="1"/>
    </xf>
    <xf numFmtId="0" fontId="20" fillId="0" borderId="28" xfId="0" applyFont="1" applyBorder="1" applyAlignment="1" applyProtection="1">
      <alignment horizontal="left" vertical="top" wrapText="1"/>
      <protection locked="0"/>
    </xf>
    <xf numFmtId="0" fontId="17" fillId="2" borderId="0" xfId="0" applyFont="1" applyFill="1" applyAlignment="1" applyProtection="1">
      <alignment horizontal="left" wrapText="1"/>
      <protection locked="0" hidden="1"/>
    </xf>
    <xf numFmtId="0" fontId="20" fillId="0" borderId="6" xfId="0" applyFont="1" applyBorder="1" applyAlignment="1" applyProtection="1">
      <alignment horizontal="left" vertical="top" wrapText="1"/>
      <protection locked="0"/>
    </xf>
    <xf numFmtId="0" fontId="20" fillId="0" borderId="24"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17" fillId="0" borderId="0" xfId="0" applyFont="1" applyAlignment="1">
      <alignment horizontal="center"/>
    </xf>
    <xf numFmtId="0" fontId="49" fillId="0" borderId="7" xfId="0" applyFont="1" applyBorder="1" applyAlignment="1" applyProtection="1">
      <alignment horizontal="center" textRotation="90"/>
      <protection locked="0" hidden="1"/>
    </xf>
    <xf numFmtId="0" fontId="49" fillId="0" borderId="12" xfId="0" applyFont="1" applyBorder="1" applyAlignment="1" applyProtection="1">
      <alignment horizontal="center" textRotation="90"/>
      <protection locked="0" hidden="1"/>
    </xf>
    <xf numFmtId="0" fontId="49" fillId="0" borderId="1" xfId="0" applyFont="1" applyBorder="1" applyAlignment="1" applyProtection="1">
      <alignment horizontal="center" textRotation="90"/>
      <protection locked="0" hidden="1"/>
    </xf>
    <xf numFmtId="0" fontId="49" fillId="0" borderId="1" xfId="0" applyFont="1" applyBorder="1" applyAlignment="1">
      <alignment horizontal="center" vertical="center" wrapText="1"/>
    </xf>
    <xf numFmtId="0" fontId="40" fillId="2" borderId="0" xfId="0" applyFont="1" applyFill="1" applyAlignment="1" applyProtection="1">
      <alignment horizontal="left" wrapText="1"/>
      <protection locked="0" hidden="1"/>
    </xf>
    <xf numFmtId="0" fontId="21" fillId="0" borderId="2" xfId="0" applyFont="1" applyBorder="1" applyAlignment="1" applyProtection="1">
      <alignment horizontal="left" vertical="center" wrapText="1"/>
      <protection locked="0" hidden="1"/>
    </xf>
    <xf numFmtId="0" fontId="21" fillId="0" borderId="3" xfId="0" applyFont="1" applyBorder="1" applyAlignment="1" applyProtection="1">
      <alignment horizontal="left" vertical="center" wrapText="1"/>
      <protection locked="0" hidden="1"/>
    </xf>
    <xf numFmtId="0" fontId="112" fillId="2" borderId="0" xfId="0" applyFont="1" applyFill="1" applyAlignment="1" applyProtection="1">
      <alignment vertical="center"/>
      <protection locked="0" hidden="1"/>
    </xf>
    <xf numFmtId="0" fontId="26" fillId="0" borderId="0" xfId="0" applyFont="1" applyAlignment="1" applyProtection="1">
      <alignment horizontal="left" vertical="center"/>
      <protection locked="0" hidden="1"/>
    </xf>
    <xf numFmtId="0" fontId="32" fillId="0" borderId="22" xfId="0" applyFont="1" applyBorder="1" applyAlignment="1" applyProtection="1">
      <alignment horizontal="center" vertical="center"/>
      <protection locked="0" hidden="1"/>
    </xf>
    <xf numFmtId="0" fontId="32" fillId="0" borderId="23" xfId="0" applyFont="1" applyBorder="1" applyAlignment="1" applyProtection="1">
      <alignment horizontal="center" vertical="center"/>
      <protection locked="0" hidden="1"/>
    </xf>
    <xf numFmtId="0" fontId="45" fillId="0" borderId="0" xfId="0" applyFont="1" applyAlignment="1">
      <alignment horizontal="left" vertical="center" wrapTex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6" xfId="0" applyFont="1" applyBorder="1" applyAlignment="1" applyProtection="1">
      <alignment horizontal="left" vertical="center" wrapText="1"/>
      <protection locked="0" hidden="1"/>
    </xf>
    <xf numFmtId="0" fontId="21" fillId="0" borderId="10" xfId="0" applyFont="1" applyBorder="1" applyAlignment="1" applyProtection="1">
      <alignment horizontal="left" vertical="center" wrapText="1"/>
      <protection locked="0" hidden="1"/>
    </xf>
    <xf numFmtId="0" fontId="35" fillId="0" borderId="7" xfId="0" applyFont="1" applyBorder="1" applyAlignment="1" applyProtection="1">
      <alignment horizontal="left" vertical="center" wrapText="1"/>
      <protection locked="0" hidden="1"/>
    </xf>
    <xf numFmtId="0" fontId="35" fillId="0" borderId="12" xfId="0" applyFont="1" applyBorder="1" applyAlignment="1" applyProtection="1">
      <alignment horizontal="left" vertical="center" wrapText="1"/>
      <protection locked="0" hidden="1"/>
    </xf>
    <xf numFmtId="0" fontId="19" fillId="0" borderId="4" xfId="0" applyFont="1" applyBorder="1" applyAlignment="1" applyProtection="1">
      <alignment horizontal="center" vertical="center"/>
      <protection locked="0" hidden="1"/>
    </xf>
    <xf numFmtId="0" fontId="19" fillId="0" borderId="5" xfId="0" applyFont="1" applyBorder="1" applyAlignment="1" applyProtection="1">
      <alignment horizontal="center" vertical="center"/>
      <protection locked="0" hidden="1"/>
    </xf>
    <xf numFmtId="0" fontId="21" fillId="0" borderId="6" xfId="0" applyFont="1" applyBorder="1" applyAlignment="1">
      <alignment horizontal="left" vertical="center" wrapText="1"/>
    </xf>
    <xf numFmtId="0" fontId="21" fillId="0" borderId="10" xfId="0" applyFont="1" applyBorder="1" applyAlignment="1">
      <alignment horizontal="left" vertical="center" wrapText="1"/>
    </xf>
    <xf numFmtId="0" fontId="35" fillId="0" borderId="7" xfId="0" applyFont="1" applyBorder="1" applyAlignment="1">
      <alignment horizontal="left" vertical="center" wrapText="1"/>
    </xf>
    <xf numFmtId="0" fontId="35" fillId="0" borderId="12" xfId="0" applyFont="1" applyBorder="1" applyAlignment="1">
      <alignment horizontal="left" vertical="center" wrapText="1"/>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35" fillId="0" borderId="20" xfId="0" applyFont="1" applyBorder="1" applyAlignment="1" applyProtection="1">
      <alignment horizontal="left" wrapText="1"/>
      <protection locked="0"/>
    </xf>
    <xf numFmtId="0" fontId="35" fillId="0" borderId="3" xfId="0" applyFont="1" applyBorder="1" applyAlignment="1" applyProtection="1">
      <alignment horizontal="left" wrapText="1"/>
      <protection locked="0"/>
    </xf>
    <xf numFmtId="0" fontId="63" fillId="0" borderId="6" xfId="0" applyFont="1" applyBorder="1" applyAlignment="1">
      <alignment horizontal="left" vertical="center" wrapText="1"/>
    </xf>
    <xf numFmtId="0" fontId="63" fillId="0" borderId="24" xfId="0" applyFont="1" applyBorder="1" applyAlignment="1">
      <alignment horizontal="left" vertical="center" wrapText="1"/>
    </xf>
    <xf numFmtId="0" fontId="63" fillId="0" borderId="7" xfId="0" applyFont="1" applyBorder="1" applyAlignment="1">
      <alignment horizontal="left" vertical="center" wrapText="1"/>
    </xf>
    <xf numFmtId="0" fontId="19" fillId="3" borderId="17" xfId="0" applyFont="1" applyFill="1" applyBorder="1" applyAlignment="1" applyProtection="1">
      <alignment horizontal="left" vertical="center" wrapText="1"/>
      <protection locked="0" hidden="1"/>
    </xf>
    <xf numFmtId="0" fontId="19" fillId="3" borderId="18" xfId="0" applyFont="1" applyFill="1" applyBorder="1" applyAlignment="1" applyProtection="1">
      <alignment horizontal="left" vertical="center" wrapText="1"/>
      <protection locked="0" hidden="1"/>
    </xf>
    <xf numFmtId="0" fontId="27" fillId="0" borderId="0" xfId="0" applyFont="1" applyAlignment="1" applyProtection="1">
      <alignment horizontal="left" wrapText="1"/>
      <protection locked="0" hidden="1"/>
    </xf>
    <xf numFmtId="0" fontId="95" fillId="0" borderId="0" xfId="2" applyFont="1" applyAlignment="1" applyProtection="1">
      <alignment horizontal="center"/>
      <protection locked="0"/>
    </xf>
    <xf numFmtId="0" fontId="17" fillId="3" borderId="14" xfId="0" applyFont="1" applyFill="1" applyBorder="1" applyAlignment="1" applyProtection="1">
      <alignment horizontal="center" vertical="center"/>
      <protection locked="0" hidden="1"/>
    </xf>
    <xf numFmtId="0" fontId="17" fillId="3" borderId="15" xfId="0" applyFont="1" applyFill="1" applyBorder="1" applyAlignment="1" applyProtection="1">
      <alignment horizontal="center" vertical="center"/>
      <protection locked="0" hidden="1"/>
    </xf>
    <xf numFmtId="0" fontId="33" fillId="0" borderId="0" xfId="0" applyFont="1" applyAlignment="1">
      <alignment horizontal="center" vertical="center" textRotation="90"/>
    </xf>
    <xf numFmtId="0" fontId="21" fillId="0" borderId="8" xfId="0" applyFont="1" applyBorder="1" applyAlignment="1">
      <alignment horizontal="left" vertical="center" wrapText="1"/>
    </xf>
    <xf numFmtId="0" fontId="35" fillId="0" borderId="9" xfId="0" applyFont="1" applyBorder="1" applyAlignment="1">
      <alignment horizontal="left" vertical="center" wrapText="1"/>
    </xf>
    <xf numFmtId="0" fontId="91" fillId="0" borderId="0" xfId="2" applyFont="1" applyAlignment="1" applyProtection="1">
      <alignment horizontal="center"/>
      <protection locked="0"/>
    </xf>
    <xf numFmtId="0" fontId="27" fillId="0" borderId="0" xfId="0" applyFont="1" applyAlignment="1" applyProtection="1">
      <alignment horizontal="left" vertical="center" wrapText="1"/>
      <protection locked="0" hidden="1"/>
    </xf>
    <xf numFmtId="0" fontId="21" fillId="0" borderId="8" xfId="0" applyFont="1" applyBorder="1" applyAlignment="1" applyProtection="1">
      <alignment horizontal="left" vertical="center" wrapText="1"/>
      <protection locked="0" hidden="1"/>
    </xf>
    <xf numFmtId="0" fontId="21" fillId="0" borderId="24" xfId="0" applyFont="1" applyBorder="1" applyAlignment="1">
      <alignment horizontal="left" vertical="center" wrapText="1"/>
    </xf>
    <xf numFmtId="0" fontId="21" fillId="0" borderId="7" xfId="0" applyFont="1" applyBorder="1" applyAlignment="1">
      <alignment horizontal="left" vertical="center" wrapText="1"/>
    </xf>
    <xf numFmtId="0" fontId="8" fillId="0" borderId="0" xfId="0" applyFont="1" applyAlignment="1">
      <alignment horizontal="center" vertical="top"/>
    </xf>
    <xf numFmtId="0" fontId="21" fillId="0" borderId="24" xfId="0" applyFont="1" applyBorder="1" applyAlignment="1" applyProtection="1">
      <alignment horizontal="left" vertical="center" wrapText="1"/>
      <protection locked="0" hidden="1"/>
    </xf>
    <xf numFmtId="0" fontId="21" fillId="0" borderId="7" xfId="0" applyFont="1" applyBorder="1" applyAlignment="1" applyProtection="1">
      <alignment horizontal="left" vertical="center" wrapText="1"/>
      <protection locked="0" hidden="1"/>
    </xf>
    <xf numFmtId="0" fontId="0" fillId="0" borderId="0" xfId="0" applyAlignment="1">
      <alignment horizontal="center"/>
    </xf>
    <xf numFmtId="0" fontId="32" fillId="0" borderId="22" xfId="0" applyFont="1" applyBorder="1" applyAlignment="1" applyProtection="1">
      <alignment horizontal="left" vertical="center"/>
      <protection locked="0" hidden="1"/>
    </xf>
    <xf numFmtId="0" fontId="32" fillId="0" borderId="23" xfId="0" applyFont="1" applyBorder="1" applyAlignment="1" applyProtection="1">
      <alignment horizontal="left" vertical="center"/>
      <protection locked="0" hidden="1"/>
    </xf>
    <xf numFmtId="0" fontId="21" fillId="0" borderId="20" xfId="0" applyFont="1" applyBorder="1" applyAlignment="1" applyProtection="1">
      <alignment horizontal="left" vertical="center" wrapText="1"/>
      <protection locked="0" hidden="1"/>
    </xf>
    <xf numFmtId="0" fontId="35" fillId="0" borderId="20" xfId="0" applyFont="1" applyBorder="1" applyAlignment="1" applyProtection="1">
      <alignment horizontal="left" vertical="center" wrapText="1"/>
      <protection locked="0" hidden="1"/>
    </xf>
    <xf numFmtId="0" fontId="35" fillId="0" borderId="3" xfId="0" applyFont="1" applyBorder="1" applyAlignment="1" applyProtection="1">
      <alignment horizontal="left" vertical="center" wrapText="1"/>
      <protection locked="0" hidden="1"/>
    </xf>
    <xf numFmtId="0" fontId="35" fillId="0" borderId="24" xfId="0" applyFont="1" applyBorder="1" applyAlignment="1" applyProtection="1">
      <alignment horizontal="left" vertical="center" wrapText="1"/>
      <protection locked="0" hidden="1"/>
    </xf>
    <xf numFmtId="0" fontId="35" fillId="0" borderId="11" xfId="0" applyFont="1" applyBorder="1" applyAlignment="1" applyProtection="1">
      <alignment horizontal="left" vertical="center" wrapText="1"/>
      <protection locked="0" hidden="1"/>
    </xf>
    <xf numFmtId="49" fontId="19" fillId="0" borderId="4" xfId="0" applyNumberFormat="1" applyFont="1" applyBorder="1" applyAlignment="1" applyProtection="1">
      <alignment horizontal="center" vertical="center" wrapText="1"/>
      <protection locked="0"/>
    </xf>
    <xf numFmtId="49" fontId="19" fillId="0" borderId="5" xfId="0" applyNumberFormat="1" applyFont="1" applyBorder="1" applyAlignment="1" applyProtection="1">
      <alignment horizontal="center" vertical="center" wrapText="1"/>
      <protection locked="0"/>
    </xf>
    <xf numFmtId="0" fontId="35" fillId="0" borderId="9" xfId="0" applyFont="1" applyBorder="1" applyAlignment="1" applyProtection="1">
      <alignment horizontal="left" vertical="center" wrapText="1"/>
      <protection locked="0" hidden="1"/>
    </xf>
    <xf numFmtId="0" fontId="35" fillId="0" borderId="3" xfId="0" applyFont="1" applyBorder="1" applyAlignment="1" applyProtection="1">
      <alignment horizontal="left" vertical="center"/>
      <protection locked="0" hidden="1"/>
    </xf>
    <xf numFmtId="0" fontId="21" fillId="0" borderId="6" xfId="0" applyFont="1" applyBorder="1" applyAlignment="1">
      <alignment horizontal="left" wrapText="1"/>
    </xf>
    <xf numFmtId="0" fontId="21" fillId="0" borderId="24" xfId="0" applyFont="1" applyBorder="1" applyAlignment="1">
      <alignment horizontal="left" wrapText="1"/>
    </xf>
    <xf numFmtId="0" fontId="21" fillId="0" borderId="7" xfId="0" applyFont="1" applyBorder="1" applyAlignment="1">
      <alignment horizontal="left" wrapText="1"/>
    </xf>
    <xf numFmtId="0" fontId="19" fillId="0" borderId="55" xfId="0" applyFont="1" applyBorder="1" applyAlignment="1" applyProtection="1">
      <alignment horizontal="center"/>
      <protection hidden="1"/>
    </xf>
    <xf numFmtId="0" fontId="35" fillId="0" borderId="20"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112" fillId="2" borderId="0" xfId="0" applyFont="1" applyFill="1" applyAlignment="1" applyProtection="1">
      <alignment horizontal="left" vertical="center"/>
      <protection locked="0"/>
    </xf>
    <xf numFmtId="0" fontId="32" fillId="0" borderId="22"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102" fillId="0" borderId="0" xfId="2" applyFont="1" applyBorder="1" applyAlignment="1" applyProtection="1">
      <alignment vertical="top" wrapText="1"/>
      <protection locked="0"/>
    </xf>
    <xf numFmtId="0" fontId="21" fillId="0" borderId="0" xfId="0" applyFont="1" applyAlignment="1" applyProtection="1">
      <alignment horizontal="left" vertical="center" wrapText="1"/>
      <protection locked="0" hidden="1"/>
    </xf>
    <xf numFmtId="0" fontId="21" fillId="0" borderId="0" xfId="0" applyFont="1" applyAlignment="1" applyProtection="1">
      <alignment horizontal="left" vertical="center"/>
      <protection locked="0" hidden="1"/>
    </xf>
    <xf numFmtId="0" fontId="112" fillId="2" borderId="0" xfId="0" applyFont="1" applyFill="1" applyAlignment="1" applyProtection="1">
      <alignment horizontal="left" vertical="center"/>
      <protection locked="0" hidden="1"/>
    </xf>
    <xf numFmtId="0" fontId="26" fillId="0" borderId="0" xfId="0" applyFont="1" applyAlignment="1" applyProtection="1">
      <alignment horizontal="left" vertical="center" wrapText="1"/>
      <protection locked="0" hidden="1"/>
    </xf>
    <xf numFmtId="0" fontId="110" fillId="2" borderId="57" xfId="0" applyFont="1" applyFill="1" applyBorder="1" applyAlignment="1" applyProtection="1">
      <alignment horizontal="left" vertical="center" wrapText="1"/>
      <protection locked="0"/>
    </xf>
    <xf numFmtId="0" fontId="110" fillId="2" borderId="0" xfId="0" applyFont="1" applyFill="1" applyAlignment="1" applyProtection="1">
      <alignment horizontal="left" vertical="center" wrapText="1"/>
      <protection locked="0"/>
    </xf>
    <xf numFmtId="0" fontId="110" fillId="2" borderId="58" xfId="0" applyFont="1" applyFill="1" applyBorder="1" applyAlignment="1" applyProtection="1">
      <alignment horizontal="left" vertical="center" wrapText="1"/>
      <protection locked="0"/>
    </xf>
    <xf numFmtId="0" fontId="19" fillId="0" borderId="19" xfId="0" applyFont="1" applyBorder="1" applyAlignment="1" applyProtection="1">
      <alignment horizontal="center" vertical="center"/>
      <protection locked="0"/>
    </xf>
    <xf numFmtId="0" fontId="21" fillId="0" borderId="6" xfId="0" applyFont="1" applyBorder="1" applyAlignment="1">
      <alignment horizontal="left" vertical="top" wrapText="1"/>
    </xf>
    <xf numFmtId="0" fontId="21" fillId="0" borderId="24" xfId="0" applyFont="1" applyBorder="1" applyAlignment="1">
      <alignment horizontal="left" vertical="top" wrapText="1"/>
    </xf>
    <xf numFmtId="0" fontId="21" fillId="0" borderId="7" xfId="0" applyFont="1" applyBorder="1" applyAlignment="1">
      <alignment horizontal="left" vertical="top" wrapText="1"/>
    </xf>
    <xf numFmtId="0" fontId="17" fillId="0" borderId="0" xfId="0" applyFont="1" applyAlignment="1" applyProtection="1">
      <alignment horizontal="left" wrapText="1"/>
      <protection locked="0"/>
    </xf>
    <xf numFmtId="0" fontId="21" fillId="0" borderId="17" xfId="0" applyFont="1" applyBorder="1" applyAlignment="1">
      <alignment horizontal="left" vertical="center" wrapText="1"/>
    </xf>
    <xf numFmtId="49" fontId="19" fillId="0" borderId="4"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0" fontId="21" fillId="0" borderId="6"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7" fillId="21" borderId="14" xfId="0" applyFont="1" applyFill="1" applyBorder="1" applyAlignment="1" applyProtection="1">
      <alignment horizontal="center" vertical="center"/>
      <protection locked="0" hidden="1"/>
    </xf>
    <xf numFmtId="0" fontId="17" fillId="21" borderId="15" xfId="0" applyFont="1" applyFill="1" applyBorder="1" applyAlignment="1" applyProtection="1">
      <alignment horizontal="center" vertical="center"/>
      <protection locked="0" hidden="1"/>
    </xf>
    <xf numFmtId="0" fontId="19" fillId="21" borderId="17" xfId="0" applyFont="1" applyFill="1" applyBorder="1" applyAlignment="1" applyProtection="1">
      <alignment horizontal="left" vertical="center" wrapText="1"/>
      <protection locked="0" hidden="1"/>
    </xf>
    <xf numFmtId="0" fontId="19" fillId="21" borderId="18" xfId="0" applyFont="1" applyFill="1" applyBorder="1" applyAlignment="1" applyProtection="1">
      <alignment horizontal="left" vertical="center" wrapText="1"/>
      <protection locked="0" hidden="1"/>
    </xf>
    <xf numFmtId="0" fontId="27" fillId="0" borderId="0" xfId="0" applyFont="1" applyAlignment="1" applyProtection="1">
      <alignment horizontal="left" vertical="top" wrapText="1"/>
      <protection locked="0" hidden="1"/>
    </xf>
    <xf numFmtId="0" fontId="3" fillId="0" borderId="17" xfId="0" applyFont="1" applyBorder="1" applyAlignment="1" applyProtection="1">
      <alignment horizontal="center"/>
      <protection hidden="1"/>
    </xf>
    <xf numFmtId="0" fontId="115" fillId="2" borderId="0" xfId="0" applyFont="1" applyFill="1" applyAlignment="1" applyProtection="1">
      <alignment horizontal="left" vertical="center"/>
      <protection locked="0" hidden="1"/>
    </xf>
    <xf numFmtId="0" fontId="40" fillId="2" borderId="0" xfId="0" applyFont="1" applyFill="1" applyAlignment="1" applyProtection="1">
      <alignment horizontal="left" vertical="top" wrapText="1"/>
      <protection locked="0" hidden="1"/>
    </xf>
    <xf numFmtId="0" fontId="48" fillId="2" borderId="0" xfId="0" applyFont="1" applyFill="1" applyAlignment="1" applyProtection="1">
      <alignment horizontal="center" wrapText="1"/>
      <protection hidden="1"/>
    </xf>
    <xf numFmtId="0" fontId="67" fillId="2" borderId="0" xfId="2" applyFont="1" applyFill="1" applyAlignment="1" applyProtection="1">
      <alignment horizontal="center" vertical="top" wrapText="1"/>
      <protection locked="0"/>
    </xf>
    <xf numFmtId="0" fontId="17" fillId="0" borderId="0" xfId="0" applyFont="1" applyAlignment="1" applyProtection="1">
      <alignment horizontal="left" wrapText="1"/>
      <protection locked="0" hidden="1"/>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1" fillId="0" borderId="0" xfId="0" applyFont="1" applyAlignment="1">
      <alignment horizontal="center"/>
    </xf>
  </cellXfs>
  <cellStyles count="7">
    <cellStyle name="Hyperlink" xfId="2" builtinId="8"/>
    <cellStyle name="Normal" xfId="0" builtinId="0"/>
    <cellStyle name="Normal 2" xfId="1" xr:uid="{C3A1A64A-4453-49EF-B24A-F6F3726C9DD9}"/>
    <cellStyle name="Normal 3" xfId="3" xr:uid="{A5F31BFA-D8B8-49D3-AA66-5E2E408B4F29}"/>
    <cellStyle name="Normal 3 2" xfId="4" xr:uid="{A5F31BFA-D8B8-49D3-AA66-5E2E408B4F29}"/>
    <cellStyle name="Normal 4" xfId="6" xr:uid="{00000000-0005-0000-0000-000030000000}"/>
    <cellStyle name="Normal 5" xfId="5" xr:uid="{00000000-0005-0000-0000-000034000000}"/>
  </cellStyles>
  <dxfs count="48">
    <dxf>
      <font>
        <color rgb="FF9C0006"/>
      </font>
      <fill>
        <patternFill>
          <bgColor rgb="FFFFC7CE"/>
        </patternFill>
      </fill>
    </dxf>
    <dxf>
      <font>
        <b/>
        <i val="0"/>
      </font>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ont>
        <b/>
        <i val="0"/>
      </font>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rgb="FFFFC000"/>
        </patternFill>
      </fill>
    </dxf>
  </dxfs>
  <tableStyles count="0" defaultTableStyle="TableStyleMedium2" defaultPivotStyle="PivotStyleLight16"/>
  <colors>
    <mruColors>
      <color rgb="FF0A19D8"/>
      <color rgb="FFCAAFFF"/>
      <color rgb="FF85EA74"/>
      <color rgb="FFFFCCFF"/>
      <color rgb="FFDECDFF"/>
      <color rgb="FF00FFCC"/>
      <color rgb="FF91E47A"/>
      <color rgb="FF71C6FF"/>
      <color rgb="FF7DFFE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29</xdr:row>
          <xdr:rowOff>209550</xdr:rowOff>
        </xdr:from>
        <xdr:to>
          <xdr:col>2</xdr:col>
          <xdr:colOff>1076325</xdr:colOff>
          <xdr:row>31</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Prepaid &amp; Add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76200</xdr:rowOff>
        </xdr:from>
        <xdr:to>
          <xdr:col>6</xdr:col>
          <xdr:colOff>561975</xdr:colOff>
          <xdr:row>33</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Special Instructions - Attached or see Note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31</xdr:row>
          <xdr:rowOff>19050</xdr:rowOff>
        </xdr:from>
        <xdr:to>
          <xdr:col>2</xdr:col>
          <xdr:colOff>809625</xdr:colOff>
          <xdr:row>32</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Third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1295400</xdr:colOff>
          <xdr:row>27</xdr:row>
          <xdr:rowOff>28575</xdr:rowOff>
        </xdr:from>
        <xdr:to>
          <xdr:col>10</xdr:col>
          <xdr:colOff>323850</xdr:colOff>
          <xdr:row>28</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Truck LTL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9525</xdr:rowOff>
        </xdr:from>
        <xdr:to>
          <xdr:col>9</xdr:col>
          <xdr:colOff>466725</xdr:colOff>
          <xdr:row>28</xdr:row>
          <xdr:rowOff>47625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UPS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27</xdr:row>
          <xdr:rowOff>28575</xdr:rowOff>
        </xdr:from>
        <xdr:to>
          <xdr:col>11</xdr:col>
          <xdr:colOff>752475</xdr:colOff>
          <xdr:row>28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 Freight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819150</xdr:colOff>
          <xdr:row>27</xdr:row>
          <xdr:rowOff>19050</xdr:rowOff>
        </xdr:from>
        <xdr:to>
          <xdr:col>12</xdr:col>
          <xdr:colOff>523875</xdr:colOff>
          <xdr:row>28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76200</xdr:rowOff>
        </xdr:from>
        <xdr:to>
          <xdr:col>10</xdr:col>
          <xdr:colOff>419100</xdr:colOff>
          <xdr:row>7</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Flat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76200</xdr:rowOff>
        </xdr:from>
        <xdr:to>
          <xdr:col>11</xdr:col>
          <xdr:colOff>628650</xdr:colOff>
          <xdr:row>7</xdr:row>
          <xdr:rowOff>66675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 Equal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790575</xdr:colOff>
          <xdr:row>6</xdr:row>
          <xdr:rowOff>85725</xdr:rowOff>
        </xdr:from>
        <xdr:to>
          <xdr:col>13</xdr:col>
          <xdr:colOff>9525</xdr:colOff>
          <xdr:row>7</xdr:row>
          <xdr:rowOff>66675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Non-Spec</a:t>
              </a:r>
            </a:p>
          </xdr:txBody>
        </xdr:sp>
        <xdr:clientData/>
      </xdr:twoCellAnchor>
    </mc:Choice>
    <mc:Fallback/>
  </mc:AlternateContent>
  <xdr:twoCellAnchor editAs="oneCell">
    <xdr:from>
      <xdr:col>10</xdr:col>
      <xdr:colOff>428625</xdr:colOff>
      <xdr:row>0</xdr:row>
      <xdr:rowOff>19050</xdr:rowOff>
    </xdr:from>
    <xdr:to>
      <xdr:col>13</xdr:col>
      <xdr:colOff>63865</xdr:colOff>
      <xdr:row>3</xdr:row>
      <xdr:rowOff>98029</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6938" y="19050"/>
          <a:ext cx="1773603" cy="7266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14</xdr:row>
          <xdr:rowOff>19050</xdr:rowOff>
        </xdr:from>
        <xdr:to>
          <xdr:col>2</xdr:col>
          <xdr:colOff>438150</xdr:colOff>
          <xdr:row>14</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14</xdr:row>
          <xdr:rowOff>19050</xdr:rowOff>
        </xdr:from>
        <xdr:to>
          <xdr:col>3</xdr:col>
          <xdr:colOff>66675</xdr:colOff>
          <xdr:row>14</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27</xdr:row>
          <xdr:rowOff>9525</xdr:rowOff>
        </xdr:from>
        <xdr:to>
          <xdr:col>9</xdr:col>
          <xdr:colOff>1133475</xdr:colOff>
          <xdr:row>28</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FedEx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19050</xdr:rowOff>
        </xdr:from>
        <xdr:to>
          <xdr:col>2</xdr:col>
          <xdr:colOff>438150</xdr:colOff>
          <xdr:row>27</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26</xdr:row>
          <xdr:rowOff>19050</xdr:rowOff>
        </xdr:from>
        <xdr:to>
          <xdr:col>3</xdr:col>
          <xdr:colOff>66675</xdr:colOff>
          <xdr:row>27</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15</xdr:col>
      <xdr:colOff>3559969</xdr:colOff>
      <xdr:row>0</xdr:row>
      <xdr:rowOff>220265</xdr:rowOff>
    </xdr:from>
    <xdr:to>
      <xdr:col>17</xdr:col>
      <xdr:colOff>764</xdr:colOff>
      <xdr:row>2</xdr:row>
      <xdr:rowOff>171464</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65879" y="218360"/>
          <a:ext cx="2571085" cy="112086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3559969</xdr:colOff>
      <xdr:row>0</xdr:row>
      <xdr:rowOff>220265</xdr:rowOff>
    </xdr:from>
    <xdr:to>
      <xdr:col>15</xdr:col>
      <xdr:colOff>763</xdr:colOff>
      <xdr:row>2</xdr:row>
      <xdr:rowOff>266714</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90569" y="220265"/>
          <a:ext cx="2412971" cy="110372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24</xdr:col>
      <xdr:colOff>345279</xdr:colOff>
      <xdr:row>0</xdr:row>
      <xdr:rowOff>214316</xdr:rowOff>
    </xdr:from>
    <xdr:to>
      <xdr:col>24</xdr:col>
      <xdr:colOff>3059477</xdr:colOff>
      <xdr:row>3</xdr:row>
      <xdr:rowOff>359586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09779" y="214316"/>
          <a:ext cx="2714198" cy="11168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25</xdr:col>
      <xdr:colOff>654843</xdr:colOff>
      <xdr:row>0</xdr:row>
      <xdr:rowOff>226219</xdr:rowOff>
    </xdr:from>
    <xdr:to>
      <xdr:col>26</xdr:col>
      <xdr:colOff>0</xdr:colOff>
      <xdr:row>3</xdr:row>
      <xdr:rowOff>478647</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5493" y="226219"/>
          <a:ext cx="2642760" cy="11144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25</xdr:col>
      <xdr:colOff>1053701</xdr:colOff>
      <xdr:row>0</xdr:row>
      <xdr:rowOff>0</xdr:rowOff>
    </xdr:from>
    <xdr:to>
      <xdr:col>26</xdr:col>
      <xdr:colOff>5524</xdr:colOff>
      <xdr:row>2</xdr:row>
      <xdr:rowOff>235758</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60951" y="0"/>
          <a:ext cx="2647523" cy="111205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3038475</xdr:colOff>
      <xdr:row>0</xdr:row>
      <xdr:rowOff>9525</xdr:rowOff>
    </xdr:from>
    <xdr:to>
      <xdr:col>7</xdr:col>
      <xdr:colOff>1228297</xdr:colOff>
      <xdr:row>3</xdr:row>
      <xdr:rowOff>975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49275" y="9525"/>
          <a:ext cx="2190322" cy="87727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57150</xdr:colOff>
          <xdr:row>16</xdr:row>
          <xdr:rowOff>238125</xdr:rowOff>
        </xdr:from>
        <xdr:to>
          <xdr:col>6</xdr:col>
          <xdr:colOff>361950</xdr:colOff>
          <xdr:row>16</xdr:row>
          <xdr:rowOff>457200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F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1533525</xdr:colOff>
          <xdr:row>16</xdr:row>
          <xdr:rowOff>228600</xdr:rowOff>
        </xdr:from>
        <xdr:to>
          <xdr:col>6</xdr:col>
          <xdr:colOff>1838325</xdr:colOff>
          <xdr:row>16</xdr:row>
          <xdr:rowOff>447675</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0F00-00000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2962275</xdr:colOff>
          <xdr:row>16</xdr:row>
          <xdr:rowOff>219075</xdr:rowOff>
        </xdr:from>
        <xdr:to>
          <xdr:col>6</xdr:col>
          <xdr:colOff>3267075</xdr:colOff>
          <xdr:row>16</xdr:row>
          <xdr:rowOff>438150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0F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3971925</xdr:colOff>
          <xdr:row>16</xdr:row>
          <xdr:rowOff>219075</xdr:rowOff>
        </xdr:from>
        <xdr:to>
          <xdr:col>7</xdr:col>
          <xdr:colOff>276225</xdr:colOff>
          <xdr:row>16</xdr:row>
          <xdr:rowOff>438150</xdr:rowOff>
        </xdr:to>
        <xdr:sp macro="" textlink="">
          <xdr:nvSpPr>
            <xdr:cNvPr id="97284" name="Check Box 4" hidden="1">
              <a:extLst>
                <a:ext uri="{63B3BB69-23CF-44E3-9099-C40C66FF867C}">
                  <a14:compatExt spid="_x0000_s97284"/>
                </a:ext>
                <a:ext uri="{FF2B5EF4-FFF2-40B4-BE49-F238E27FC236}">
                  <a16:creationId xmlns:a16="http://schemas.microsoft.com/office/drawing/2014/main" id="{00000000-0008-0000-0F00-00000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6</xdr:col>
      <xdr:colOff>3505200</xdr:colOff>
      <xdr:row>0</xdr:row>
      <xdr:rowOff>38100</xdr:rowOff>
    </xdr:from>
    <xdr:to>
      <xdr:col>7</xdr:col>
      <xdr:colOff>1502617</xdr:colOff>
      <xdr:row>1</xdr:row>
      <xdr:rowOff>454365</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25575" y="38100"/>
          <a:ext cx="2249377" cy="89251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66675</xdr:colOff>
          <xdr:row>15</xdr:row>
          <xdr:rowOff>66675</xdr:rowOff>
        </xdr:from>
        <xdr:to>
          <xdr:col>6</xdr:col>
          <xdr:colOff>371475</xdr:colOff>
          <xdr:row>15</xdr:row>
          <xdr:rowOff>276225</xdr:rowOff>
        </xdr:to>
        <xdr:sp macro="" textlink="">
          <xdr:nvSpPr>
            <xdr:cNvPr id="126977" name="Check Box 1" hidden="1">
              <a:extLst>
                <a:ext uri="{63B3BB69-23CF-44E3-9099-C40C66FF867C}">
                  <a14:compatExt spid="_x0000_s126977"/>
                </a:ext>
                <a:ext uri="{FF2B5EF4-FFF2-40B4-BE49-F238E27FC236}">
                  <a16:creationId xmlns:a16="http://schemas.microsoft.com/office/drawing/2014/main" id="{00000000-0008-0000-1000-000001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1524000</xdr:colOff>
          <xdr:row>15</xdr:row>
          <xdr:rowOff>66675</xdr:rowOff>
        </xdr:from>
        <xdr:to>
          <xdr:col>6</xdr:col>
          <xdr:colOff>1828800</xdr:colOff>
          <xdr:row>15</xdr:row>
          <xdr:rowOff>276225</xdr:rowOff>
        </xdr:to>
        <xdr:sp macro="" textlink="">
          <xdr:nvSpPr>
            <xdr:cNvPr id="126978" name="Check Box 2" hidden="1">
              <a:extLst>
                <a:ext uri="{63B3BB69-23CF-44E3-9099-C40C66FF867C}">
                  <a14:compatExt spid="_x0000_s126978"/>
                </a:ext>
                <a:ext uri="{FF2B5EF4-FFF2-40B4-BE49-F238E27FC236}">
                  <a16:creationId xmlns:a16="http://schemas.microsoft.com/office/drawing/2014/main" id="{00000000-0008-0000-1000-000002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2962275</xdr:colOff>
          <xdr:row>15</xdr:row>
          <xdr:rowOff>66675</xdr:rowOff>
        </xdr:from>
        <xdr:to>
          <xdr:col>6</xdr:col>
          <xdr:colOff>3267075</xdr:colOff>
          <xdr:row>15</xdr:row>
          <xdr:rowOff>276225</xdr:rowOff>
        </xdr:to>
        <xdr:sp macro="" textlink="">
          <xdr:nvSpPr>
            <xdr:cNvPr id="126979" name="Check Box 3" hidden="1">
              <a:extLst>
                <a:ext uri="{63B3BB69-23CF-44E3-9099-C40C66FF867C}">
                  <a14:compatExt spid="_x0000_s126979"/>
                </a:ext>
                <a:ext uri="{FF2B5EF4-FFF2-40B4-BE49-F238E27FC236}">
                  <a16:creationId xmlns:a16="http://schemas.microsoft.com/office/drawing/2014/main" id="{00000000-0008-0000-1000-000003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3781425</xdr:colOff>
          <xdr:row>15</xdr:row>
          <xdr:rowOff>38100</xdr:rowOff>
        </xdr:from>
        <xdr:to>
          <xdr:col>7</xdr:col>
          <xdr:colOff>85725</xdr:colOff>
          <xdr:row>15</xdr:row>
          <xdr:rowOff>257175</xdr:rowOff>
        </xdr:to>
        <xdr:sp macro="" textlink="">
          <xdr:nvSpPr>
            <xdr:cNvPr id="126980" name="Check Box 4" hidden="1">
              <a:extLst>
                <a:ext uri="{63B3BB69-23CF-44E3-9099-C40C66FF867C}">
                  <a14:compatExt spid="_x0000_s126980"/>
                </a:ext>
                <a:ext uri="{FF2B5EF4-FFF2-40B4-BE49-F238E27FC236}">
                  <a16:creationId xmlns:a16="http://schemas.microsoft.com/office/drawing/2014/main" id="{00000000-0008-0000-1000-000004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editAs="oneCell">
    <xdr:from>
      <xdr:col>6</xdr:col>
      <xdr:colOff>2933700</xdr:colOff>
      <xdr:row>0</xdr:row>
      <xdr:rowOff>19050</xdr:rowOff>
    </xdr:from>
    <xdr:to>
      <xdr:col>7</xdr:col>
      <xdr:colOff>931117</xdr:colOff>
      <xdr:row>1</xdr:row>
      <xdr:rowOff>435315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1025" y="19050"/>
          <a:ext cx="2114122" cy="89632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57150</xdr:colOff>
          <xdr:row>15</xdr:row>
          <xdr:rowOff>57150</xdr:rowOff>
        </xdr:from>
        <xdr:to>
          <xdr:col>6</xdr:col>
          <xdr:colOff>361950</xdr:colOff>
          <xdr:row>15</xdr:row>
          <xdr:rowOff>276225</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11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1524000</xdr:colOff>
          <xdr:row>15</xdr:row>
          <xdr:rowOff>57150</xdr:rowOff>
        </xdr:from>
        <xdr:to>
          <xdr:col>6</xdr:col>
          <xdr:colOff>1828800</xdr:colOff>
          <xdr:row>15</xdr:row>
          <xdr:rowOff>276225</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11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2962275</xdr:colOff>
          <xdr:row>15</xdr:row>
          <xdr:rowOff>57150</xdr:rowOff>
        </xdr:from>
        <xdr:to>
          <xdr:col>6</xdr:col>
          <xdr:colOff>3267075</xdr:colOff>
          <xdr:row>15</xdr:row>
          <xdr:rowOff>276225</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11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3781425</xdr:colOff>
          <xdr:row>15</xdr:row>
          <xdr:rowOff>38100</xdr:rowOff>
        </xdr:from>
        <xdr:to>
          <xdr:col>7</xdr:col>
          <xdr:colOff>85725</xdr:colOff>
          <xdr:row>15</xdr:row>
          <xdr:rowOff>257175</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11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editAs="oneCell">
    <xdr:from>
      <xdr:col>6</xdr:col>
      <xdr:colOff>2933700</xdr:colOff>
      <xdr:row>0</xdr:row>
      <xdr:rowOff>19050</xdr:rowOff>
    </xdr:from>
    <xdr:to>
      <xdr:col>7</xdr:col>
      <xdr:colOff>934927</xdr:colOff>
      <xdr:row>1</xdr:row>
      <xdr:rowOff>439125</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11325" y="15240"/>
          <a:ext cx="2245567" cy="89632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66675</xdr:colOff>
          <xdr:row>15</xdr:row>
          <xdr:rowOff>66675</xdr:rowOff>
        </xdr:from>
        <xdr:to>
          <xdr:col>6</xdr:col>
          <xdr:colOff>371475</xdr:colOff>
          <xdr:row>15</xdr:row>
          <xdr:rowOff>276225</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12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1524000</xdr:colOff>
          <xdr:row>15</xdr:row>
          <xdr:rowOff>66675</xdr:rowOff>
        </xdr:from>
        <xdr:to>
          <xdr:col>6</xdr:col>
          <xdr:colOff>1828800</xdr:colOff>
          <xdr:row>15</xdr:row>
          <xdr:rowOff>276225</xdr:rowOff>
        </xdr:to>
        <xdr:sp macro="" textlink="">
          <xdr:nvSpPr>
            <xdr:cNvPr id="128002" name="Check Box 2" hidden="1">
              <a:extLst>
                <a:ext uri="{63B3BB69-23CF-44E3-9099-C40C66FF867C}">
                  <a14:compatExt spid="_x0000_s128002"/>
                </a:ext>
                <a:ext uri="{FF2B5EF4-FFF2-40B4-BE49-F238E27FC236}">
                  <a16:creationId xmlns:a16="http://schemas.microsoft.com/office/drawing/2014/main" id="{00000000-0008-0000-1200-00000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2962275</xdr:colOff>
          <xdr:row>15</xdr:row>
          <xdr:rowOff>66675</xdr:rowOff>
        </xdr:from>
        <xdr:to>
          <xdr:col>6</xdr:col>
          <xdr:colOff>3267075</xdr:colOff>
          <xdr:row>15</xdr:row>
          <xdr:rowOff>276225</xdr:rowOff>
        </xdr:to>
        <xdr:sp macro="" textlink="">
          <xdr:nvSpPr>
            <xdr:cNvPr id="128003" name="Check Box 3" hidden="1">
              <a:extLst>
                <a:ext uri="{63B3BB69-23CF-44E3-9099-C40C66FF867C}">
                  <a14:compatExt spid="_x0000_s128003"/>
                </a:ext>
                <a:ext uri="{FF2B5EF4-FFF2-40B4-BE49-F238E27FC236}">
                  <a16:creationId xmlns:a16="http://schemas.microsoft.com/office/drawing/2014/main" id="{00000000-0008-0000-1200-00000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3781425</xdr:colOff>
          <xdr:row>15</xdr:row>
          <xdr:rowOff>38100</xdr:rowOff>
        </xdr:from>
        <xdr:to>
          <xdr:col>7</xdr:col>
          <xdr:colOff>85725</xdr:colOff>
          <xdr:row>15</xdr:row>
          <xdr:rowOff>257175</xdr:rowOff>
        </xdr:to>
        <xdr:sp macro="" textlink="">
          <xdr:nvSpPr>
            <xdr:cNvPr id="128004" name="Check Box 4" hidden="1">
              <a:extLst>
                <a:ext uri="{63B3BB69-23CF-44E3-9099-C40C66FF867C}">
                  <a14:compatExt spid="_x0000_s128004"/>
                </a:ext>
                <a:ext uri="{FF2B5EF4-FFF2-40B4-BE49-F238E27FC236}">
                  <a16:creationId xmlns:a16="http://schemas.microsoft.com/office/drawing/2014/main" id="{00000000-0008-0000-1200-00000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editAs="oneCell">
    <xdr:from>
      <xdr:col>6</xdr:col>
      <xdr:colOff>2933700</xdr:colOff>
      <xdr:row>0</xdr:row>
      <xdr:rowOff>19050</xdr:rowOff>
    </xdr:from>
    <xdr:to>
      <xdr:col>7</xdr:col>
      <xdr:colOff>923497</xdr:colOff>
      <xdr:row>1</xdr:row>
      <xdr:rowOff>439125</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87400" y="19050"/>
          <a:ext cx="2114122" cy="896325"/>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57150</xdr:colOff>
          <xdr:row>15</xdr:row>
          <xdr:rowOff>57150</xdr:rowOff>
        </xdr:from>
        <xdr:to>
          <xdr:col>6</xdr:col>
          <xdr:colOff>361950</xdr:colOff>
          <xdr:row>15</xdr:row>
          <xdr:rowOff>276225</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00000000-0008-0000-1300-00000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1524000</xdr:colOff>
          <xdr:row>15</xdr:row>
          <xdr:rowOff>57150</xdr:rowOff>
        </xdr:from>
        <xdr:to>
          <xdr:col>6</xdr:col>
          <xdr:colOff>1828800</xdr:colOff>
          <xdr:row>15</xdr:row>
          <xdr:rowOff>276225</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00000000-0008-0000-1300-00000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2962275</xdr:colOff>
          <xdr:row>15</xdr:row>
          <xdr:rowOff>57150</xdr:rowOff>
        </xdr:from>
        <xdr:to>
          <xdr:col>6</xdr:col>
          <xdr:colOff>3267075</xdr:colOff>
          <xdr:row>15</xdr:row>
          <xdr:rowOff>276225</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00000000-0008-0000-1300-00000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3781425</xdr:colOff>
          <xdr:row>15</xdr:row>
          <xdr:rowOff>38100</xdr:rowOff>
        </xdr:from>
        <xdr:to>
          <xdr:col>7</xdr:col>
          <xdr:colOff>85725</xdr:colOff>
          <xdr:row>15</xdr:row>
          <xdr:rowOff>257175</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13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21</xdr:col>
      <xdr:colOff>565546</xdr:colOff>
      <xdr:row>0</xdr:row>
      <xdr:rowOff>77390</xdr:rowOff>
    </xdr:from>
    <xdr:to>
      <xdr:col>22</xdr:col>
      <xdr:colOff>141257</xdr:colOff>
      <xdr:row>2</xdr:row>
      <xdr:rowOff>579848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92521" y="77390"/>
          <a:ext cx="2509411" cy="111205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3467100</xdr:colOff>
      <xdr:row>0</xdr:row>
      <xdr:rowOff>76200</xdr:rowOff>
    </xdr:from>
    <xdr:to>
      <xdr:col>8</xdr:col>
      <xdr:colOff>1533097</xdr:colOff>
      <xdr:row>1</xdr:row>
      <xdr:rowOff>486750</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0400" y="76200"/>
          <a:ext cx="2104597" cy="896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15</xdr:row>
          <xdr:rowOff>19050</xdr:rowOff>
        </xdr:from>
        <xdr:to>
          <xdr:col>7</xdr:col>
          <xdr:colOff>342900</xdr:colOff>
          <xdr:row>15</xdr:row>
          <xdr:rowOff>238125</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4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15</xdr:row>
          <xdr:rowOff>38100</xdr:rowOff>
        </xdr:from>
        <xdr:to>
          <xdr:col>7</xdr:col>
          <xdr:colOff>1762125</xdr:colOff>
          <xdr:row>15</xdr:row>
          <xdr:rowOff>238125</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4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2943225</xdr:colOff>
          <xdr:row>15</xdr:row>
          <xdr:rowOff>19050</xdr:rowOff>
        </xdr:from>
        <xdr:to>
          <xdr:col>7</xdr:col>
          <xdr:colOff>3248025</xdr:colOff>
          <xdr:row>15</xdr:row>
          <xdr:rowOff>238125</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4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3981450</xdr:colOff>
          <xdr:row>15</xdr:row>
          <xdr:rowOff>19050</xdr:rowOff>
        </xdr:from>
        <xdr:to>
          <xdr:col>8</xdr:col>
          <xdr:colOff>238125</xdr:colOff>
          <xdr:row>15</xdr:row>
          <xdr:rowOff>247650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4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6</xdr:col>
      <xdr:colOff>3019425</xdr:colOff>
      <xdr:row>0</xdr:row>
      <xdr:rowOff>28575</xdr:rowOff>
    </xdr:from>
    <xdr:to>
      <xdr:col>7</xdr:col>
      <xdr:colOff>1009223</xdr:colOff>
      <xdr:row>2</xdr:row>
      <xdr:rowOff>212430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20650" y="28575"/>
          <a:ext cx="2018873" cy="8963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76200</xdr:colOff>
          <xdr:row>15</xdr:row>
          <xdr:rowOff>200025</xdr:rowOff>
        </xdr:from>
        <xdr:to>
          <xdr:col>6</xdr:col>
          <xdr:colOff>1276350</xdr:colOff>
          <xdr:row>15</xdr:row>
          <xdr:rowOff>409575</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15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1562100</xdr:colOff>
          <xdr:row>15</xdr:row>
          <xdr:rowOff>180975</xdr:rowOff>
        </xdr:from>
        <xdr:to>
          <xdr:col>6</xdr:col>
          <xdr:colOff>2676525</xdr:colOff>
          <xdr:row>15</xdr:row>
          <xdr:rowOff>400050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15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2990850</xdr:colOff>
          <xdr:row>15</xdr:row>
          <xdr:rowOff>161925</xdr:rowOff>
        </xdr:from>
        <xdr:to>
          <xdr:col>6</xdr:col>
          <xdr:colOff>3724275</xdr:colOff>
          <xdr:row>15</xdr:row>
          <xdr:rowOff>438150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15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4010025</xdr:colOff>
          <xdr:row>15</xdr:row>
          <xdr:rowOff>133350</xdr:rowOff>
        </xdr:from>
        <xdr:to>
          <xdr:col>7</xdr:col>
          <xdr:colOff>1190625</xdr:colOff>
          <xdr:row>15</xdr:row>
          <xdr:rowOff>476250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15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editAs="oneCell">
    <xdr:from>
      <xdr:col>6</xdr:col>
      <xdr:colOff>3476625</xdr:colOff>
      <xdr:row>0</xdr:row>
      <xdr:rowOff>76200</xdr:rowOff>
    </xdr:from>
    <xdr:to>
      <xdr:col>7</xdr:col>
      <xdr:colOff>1234440</xdr:colOff>
      <xdr:row>3</xdr:row>
      <xdr:rowOff>0</xdr:rowOff>
    </xdr:to>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0855" y="76200"/>
          <a:ext cx="2141220" cy="828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66675</xdr:colOff>
          <xdr:row>17</xdr:row>
          <xdr:rowOff>28575</xdr:rowOff>
        </xdr:from>
        <xdr:to>
          <xdr:col>6</xdr:col>
          <xdr:colOff>371475</xdr:colOff>
          <xdr:row>17</xdr:row>
          <xdr:rowOff>257175</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16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17</xdr:row>
          <xdr:rowOff>47625</xdr:rowOff>
        </xdr:from>
        <xdr:to>
          <xdr:col>6</xdr:col>
          <xdr:colOff>1781175</xdr:colOff>
          <xdr:row>17</xdr:row>
          <xdr:rowOff>257175</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16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2971800</xdr:colOff>
          <xdr:row>17</xdr:row>
          <xdr:rowOff>47625</xdr:rowOff>
        </xdr:from>
        <xdr:to>
          <xdr:col>6</xdr:col>
          <xdr:colOff>3276600</xdr:colOff>
          <xdr:row>17</xdr:row>
          <xdr:rowOff>266700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16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3876675</xdr:colOff>
          <xdr:row>17</xdr:row>
          <xdr:rowOff>38100</xdr:rowOff>
        </xdr:from>
        <xdr:to>
          <xdr:col>6</xdr:col>
          <xdr:colOff>4143375</xdr:colOff>
          <xdr:row>17</xdr:row>
          <xdr:rowOff>257175</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16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editAs="oneCell">
    <xdr:from>
      <xdr:col>6</xdr:col>
      <xdr:colOff>3476625</xdr:colOff>
      <xdr:row>0</xdr:row>
      <xdr:rowOff>76200</xdr:rowOff>
    </xdr:from>
    <xdr:to>
      <xdr:col>7</xdr:col>
      <xdr:colOff>1234440</xdr:colOff>
      <xdr:row>3</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39850" y="76200"/>
          <a:ext cx="2019300" cy="828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57150</xdr:colOff>
          <xdr:row>17</xdr:row>
          <xdr:rowOff>28575</xdr:rowOff>
        </xdr:from>
        <xdr:to>
          <xdr:col>6</xdr:col>
          <xdr:colOff>361950</xdr:colOff>
          <xdr:row>17</xdr:row>
          <xdr:rowOff>247650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17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1533525</xdr:colOff>
          <xdr:row>17</xdr:row>
          <xdr:rowOff>47625</xdr:rowOff>
        </xdr:from>
        <xdr:to>
          <xdr:col>6</xdr:col>
          <xdr:colOff>1771650</xdr:colOff>
          <xdr:row>17</xdr:row>
          <xdr:rowOff>247650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17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2971800</xdr:colOff>
          <xdr:row>17</xdr:row>
          <xdr:rowOff>47625</xdr:rowOff>
        </xdr:from>
        <xdr:to>
          <xdr:col>6</xdr:col>
          <xdr:colOff>3276600</xdr:colOff>
          <xdr:row>17</xdr:row>
          <xdr:rowOff>266700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17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3876675</xdr:colOff>
          <xdr:row>17</xdr:row>
          <xdr:rowOff>38100</xdr:rowOff>
        </xdr:from>
        <xdr:to>
          <xdr:col>6</xdr:col>
          <xdr:colOff>4143375</xdr:colOff>
          <xdr:row>17</xdr:row>
          <xdr:rowOff>247650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17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editAs="oneCell">
    <xdr:from>
      <xdr:col>6</xdr:col>
      <xdr:colOff>3600450</xdr:colOff>
      <xdr:row>0</xdr:row>
      <xdr:rowOff>57150</xdr:rowOff>
    </xdr:from>
    <xdr:to>
      <xdr:col>7</xdr:col>
      <xdr:colOff>1275921</xdr:colOff>
      <xdr:row>2</xdr:row>
      <xdr:rowOff>210525</xdr:rowOff>
    </xdr:to>
    <xdr:pic>
      <xdr:nvPicPr>
        <xdr:cNvPr id="2" name="Picture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92200" y="57150"/>
          <a:ext cx="2076021" cy="8963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3448051</xdr:colOff>
      <xdr:row>0</xdr:row>
      <xdr:rowOff>80963</xdr:rowOff>
    </xdr:from>
    <xdr:to>
      <xdr:col>7</xdr:col>
      <xdr:colOff>1049228</xdr:colOff>
      <xdr:row>2</xdr:row>
      <xdr:rowOff>77175</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8941" y="82868"/>
          <a:ext cx="2157937" cy="88965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6</xdr:col>
      <xdr:colOff>3448051</xdr:colOff>
      <xdr:row>0</xdr:row>
      <xdr:rowOff>80963</xdr:rowOff>
    </xdr:from>
    <xdr:to>
      <xdr:col>7</xdr:col>
      <xdr:colOff>1045418</xdr:colOff>
      <xdr:row>2</xdr:row>
      <xdr:rowOff>77175</xdr:rowOff>
    </xdr:to>
    <xdr:pic>
      <xdr:nvPicPr>
        <xdr:cNvPr id="2" name="Picture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8466" y="82868"/>
          <a:ext cx="2154127" cy="88965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3448051</xdr:colOff>
      <xdr:row>0</xdr:row>
      <xdr:rowOff>80963</xdr:rowOff>
    </xdr:from>
    <xdr:to>
      <xdr:col>7</xdr:col>
      <xdr:colOff>1045418</xdr:colOff>
      <xdr:row>1</xdr:row>
      <xdr:rowOff>479130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44526" y="80963"/>
          <a:ext cx="2018872" cy="90108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6</xdr:col>
      <xdr:colOff>3448051</xdr:colOff>
      <xdr:row>0</xdr:row>
      <xdr:rowOff>80963</xdr:rowOff>
    </xdr:from>
    <xdr:to>
      <xdr:col>7</xdr:col>
      <xdr:colOff>1037798</xdr:colOff>
      <xdr:row>1</xdr:row>
      <xdr:rowOff>486750</xdr:rowOff>
    </xdr:to>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3226" y="80963"/>
          <a:ext cx="2018872" cy="90108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3714750</xdr:colOff>
      <xdr:row>0</xdr:row>
      <xdr:rowOff>0</xdr:rowOff>
    </xdr:from>
    <xdr:to>
      <xdr:col>8</xdr:col>
      <xdr:colOff>1333072</xdr:colOff>
      <xdr:row>2</xdr:row>
      <xdr:rowOff>391500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63800" y="0"/>
          <a:ext cx="2066497" cy="89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3780234</xdr:colOff>
      <xdr:row>0</xdr:row>
      <xdr:rowOff>83342</xdr:rowOff>
    </xdr:from>
    <xdr:to>
      <xdr:col>20</xdr:col>
      <xdr:colOff>94107</xdr:colOff>
      <xdr:row>4</xdr:row>
      <xdr:rowOff>325768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75464" y="85247"/>
          <a:ext cx="2598468" cy="111682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6</xdr:col>
      <xdr:colOff>3552825</xdr:colOff>
      <xdr:row>0</xdr:row>
      <xdr:rowOff>28575</xdr:rowOff>
    </xdr:from>
    <xdr:to>
      <xdr:col>7</xdr:col>
      <xdr:colOff>1152098</xdr:colOff>
      <xdr:row>2</xdr:row>
      <xdr:rowOff>381975</xdr:rowOff>
    </xdr:to>
    <xdr:pic>
      <xdr:nvPicPr>
        <xdr:cNvPr id="2" name="Picture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5475" y="28575"/>
          <a:ext cx="2018873" cy="8963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6</xdr:col>
      <xdr:colOff>3390900</xdr:colOff>
      <xdr:row>0</xdr:row>
      <xdr:rowOff>47625</xdr:rowOff>
    </xdr:from>
    <xdr:to>
      <xdr:col>7</xdr:col>
      <xdr:colOff>936832</xdr:colOff>
      <xdr:row>1</xdr:row>
      <xdr:rowOff>473415</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0350" y="49530"/>
          <a:ext cx="2237947" cy="90394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6</xdr:col>
      <xdr:colOff>3390900</xdr:colOff>
      <xdr:row>0</xdr:row>
      <xdr:rowOff>47625</xdr:rowOff>
    </xdr:from>
    <xdr:to>
      <xdr:col>7</xdr:col>
      <xdr:colOff>1045417</xdr:colOff>
      <xdr:row>2</xdr:row>
      <xdr:rowOff>54315</xdr:rowOff>
    </xdr:to>
    <xdr:pic>
      <xdr:nvPicPr>
        <xdr:cNvPr id="2" name="Picture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58850" y="47625"/>
          <a:ext cx="2114122" cy="89632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16</xdr:col>
      <xdr:colOff>3762376</xdr:colOff>
      <xdr:row>0</xdr:row>
      <xdr:rowOff>130968</xdr:rowOff>
    </xdr:from>
    <xdr:to>
      <xdr:col>17</xdr:col>
      <xdr:colOff>2362965</xdr:colOff>
      <xdr:row>3</xdr:row>
      <xdr:rowOff>39304</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40901" y="130968"/>
          <a:ext cx="2439164" cy="11084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3780234</xdr:colOff>
      <xdr:row>0</xdr:row>
      <xdr:rowOff>83342</xdr:rowOff>
    </xdr:from>
    <xdr:to>
      <xdr:col>22</xdr:col>
      <xdr:colOff>94108</xdr:colOff>
      <xdr:row>4</xdr:row>
      <xdr:rowOff>401968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04139" y="85247"/>
          <a:ext cx="2602279" cy="1102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3780234</xdr:colOff>
      <xdr:row>0</xdr:row>
      <xdr:rowOff>83342</xdr:rowOff>
    </xdr:from>
    <xdr:to>
      <xdr:col>21</xdr:col>
      <xdr:colOff>94107</xdr:colOff>
      <xdr:row>3</xdr:row>
      <xdr:rowOff>588182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54134" y="83342"/>
          <a:ext cx="2554653" cy="11049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565546</xdr:colOff>
      <xdr:row>0</xdr:row>
      <xdr:rowOff>77390</xdr:rowOff>
    </xdr:from>
    <xdr:to>
      <xdr:col>19</xdr:col>
      <xdr:colOff>141257</xdr:colOff>
      <xdr:row>2</xdr:row>
      <xdr:rowOff>581038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87196" y="77390"/>
          <a:ext cx="2509410" cy="11132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3048001</xdr:colOff>
      <xdr:row>0</xdr:row>
      <xdr:rowOff>142875</xdr:rowOff>
    </xdr:from>
    <xdr:to>
      <xdr:col>21</xdr:col>
      <xdr:colOff>1914097</xdr:colOff>
      <xdr:row>3</xdr:row>
      <xdr:rowOff>213136</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02901" y="142875"/>
          <a:ext cx="2466546" cy="11061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3048001</xdr:colOff>
      <xdr:row>0</xdr:row>
      <xdr:rowOff>142875</xdr:rowOff>
    </xdr:from>
    <xdr:to>
      <xdr:col>22</xdr:col>
      <xdr:colOff>1914097</xdr:colOff>
      <xdr:row>2</xdr:row>
      <xdr:rowOff>629855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974801" y="142875"/>
          <a:ext cx="2466546" cy="110610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14</xdr:col>
      <xdr:colOff>0</xdr:colOff>
      <xdr:row>3</xdr:row>
      <xdr:rowOff>321469</xdr:rowOff>
    </xdr:from>
    <xdr:ext cx="184731" cy="26456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3201650" y="1493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17</xdr:col>
      <xdr:colOff>3625453</xdr:colOff>
      <xdr:row>0</xdr:row>
      <xdr:rowOff>130969</xdr:rowOff>
    </xdr:from>
    <xdr:to>
      <xdr:col>18</xdr:col>
      <xdr:colOff>2458214</xdr:colOff>
      <xdr:row>3</xdr:row>
      <xdr:rowOff>360774</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56328" y="130969"/>
          <a:ext cx="2461786" cy="11156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NI-V-S-FIL03\Users\dletran\Desktop\ONICON-Product-Comprehensive-Order-Form_-Macro-Enabled-Workbook_Rev-19%20(RECOMMENDED).xlsm" TargetMode="External"/><Relationship Id="rId1" Type="http://schemas.openxmlformats.org/officeDocument/2006/relationships/externalLinkPath" Target="file:///\\ONI-V-S-FIL03\Users\dletran\Desktop\ONICON-Product-Comprehensive-Order-Form_-Macro-Enabled-Workbook_Rev-19%20(RECOMMEND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I-V-S-FIL03\Users\dletran\Desktop\ONICON%20Product%20Comprehensive%20Order%20Form%20Workbook_Re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F Cover (Required)"/>
      <sheetName val="Meter Selection"/>
      <sheetName val="F-1000"/>
      <sheetName val="FT-3400"/>
      <sheetName val="FT-3500"/>
      <sheetName val="FT-3500 for Sys-1000"/>
      <sheetName val="FT-3400 for Sys-1000"/>
      <sheetName val="F-3500"/>
      <sheetName val="FSM-3"/>
      <sheetName val="FT-3100"/>
      <sheetName val="FT-3200"/>
      <sheetName val="F-4300"/>
      <sheetName val="F-4600"/>
      <sheetName val="FT-4600"/>
      <sheetName val="F-2600"/>
      <sheetName val="F-2700"/>
      <sheetName val="F-1500"/>
      <sheetName val="System-1000"/>
      <sheetName val="Sys-1000 Brief"/>
      <sheetName val="System-10 &amp; F-1000"/>
      <sheetName val="System-10 &amp; FT-3400"/>
      <sheetName val="System-10 &amp; FT-3500"/>
      <sheetName val="System-10 &amp; F-3500"/>
      <sheetName val="System-10 &amp; FSM-3"/>
      <sheetName val="System-10 &amp; FT-3000"/>
      <sheetName val="System-10 &amp; F-4300"/>
      <sheetName val="System-10 &amp; FT-4600"/>
      <sheetName val="F-1000 for Sys-1000"/>
      <sheetName val="System-10 &amp; F-4600"/>
      <sheetName val="System-20 &amp; F-1000"/>
      <sheetName val="F-5000 Model Selection"/>
      <sheetName val="F-5000 Application Data"/>
      <sheetName val="F-5000 Factory"/>
      <sheetName val="F-5000 Reference"/>
      <sheetName val="F-5000 Part Number Lookup"/>
      <sheetName val="F-5000 App Code Lookup"/>
      <sheetName val="Other for Sys-1000"/>
      <sheetName val="F-3500 for Sys-1000"/>
      <sheetName val="FT-3100 for Sys-1000"/>
      <sheetName val="FT-3200 for Sys-1000"/>
      <sheetName val="F-4300 for Sys-1000"/>
      <sheetName val="FT-4600 for Sys-1000"/>
      <sheetName val="F-4600 for Sys-1000"/>
      <sheetName val="F-2600 for Sys-1000"/>
      <sheetName val="F-2700 for Sys-1000"/>
      <sheetName val="F-1500 for Sys-1000"/>
      <sheetName val="System-20 &amp; FT-3500"/>
      <sheetName val="System-20 &amp; FT-3400"/>
      <sheetName val="System-20 &amp; F-3500"/>
      <sheetName val="System-20 &amp; FSM-3"/>
      <sheetName val="System-20 &amp; FT-3000"/>
      <sheetName val="System-20 &amp; F-4300"/>
      <sheetName val="System-20 &amp; FT-4600"/>
      <sheetName val="System-20 &amp; F-4600"/>
      <sheetName val="System-40"/>
      <sheetName val="R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7">
          <cell r="AJ7" t="str">
            <v>CHW Energy System</v>
          </cell>
          <cell r="AK7">
            <v>1</v>
          </cell>
          <cell r="AM7">
            <v>1</v>
          </cell>
          <cell r="AN7">
            <v>0</v>
          </cell>
          <cell r="AQ7" t="str">
            <v>None</v>
          </cell>
          <cell r="AR7" t="str">
            <v>None</v>
          </cell>
          <cell r="AS7" t="str">
            <v>F-1000</v>
          </cell>
          <cell r="AT7" t="str">
            <v>F-1000</v>
          </cell>
        </row>
        <row r="8">
          <cell r="AJ8" t="str">
            <v>CHW &amp; HW Energy System</v>
          </cell>
          <cell r="AK8">
            <v>2</v>
          </cell>
          <cell r="AM8">
            <v>2</v>
          </cell>
          <cell r="AN8">
            <v>1</v>
          </cell>
          <cell r="AQ8" t="str">
            <v>Efficiency COP</v>
          </cell>
          <cell r="AR8">
            <v>1</v>
          </cell>
          <cell r="AS8" t="str">
            <v>F-3500</v>
          </cell>
          <cell r="AT8" t="str">
            <v>F-3500</v>
          </cell>
        </row>
        <row r="9">
          <cell r="AJ9" t="str">
            <v>HW Energy System</v>
          </cell>
          <cell r="AQ9" t="str">
            <v>Auxiliary Input (Analog or Freq)</v>
          </cell>
          <cell r="AR9">
            <v>2</v>
          </cell>
          <cell r="AS9" t="str">
            <v>FT-3100</v>
          </cell>
          <cell r="AT9" t="str">
            <v>FT-3100</v>
          </cell>
        </row>
        <row r="10">
          <cell r="AJ10" t="str">
            <v>CW Energy System</v>
          </cell>
          <cell r="AQ10" t="str">
            <v>Flow Input (Addition)</v>
          </cell>
          <cell r="AS10" t="str">
            <v>FT-3200</v>
          </cell>
          <cell r="AT10" t="str">
            <v>FT-3200</v>
          </cell>
        </row>
        <row r="11">
          <cell r="AJ11" t="str">
            <v xml:space="preserve">Stratified Thermal Storage System </v>
          </cell>
          <cell r="AQ11" t="str">
            <v>Flow Input (Subtraction)</v>
          </cell>
          <cell r="AS11" t="str">
            <v>F-4300</v>
          </cell>
          <cell r="AT11" t="str">
            <v>F-4300</v>
          </cell>
        </row>
        <row r="12">
          <cell r="AJ12" t="str">
            <v>Ice Storage System</v>
          </cell>
          <cell r="AS12" t="str">
            <v>F-4600</v>
          </cell>
          <cell r="AT12" t="str">
            <v>F-4600</v>
          </cell>
        </row>
        <row r="13">
          <cell r="AJ13" t="str">
            <v xml:space="preserve">DHW Energy System </v>
          </cell>
          <cell r="AQ13" t="str">
            <v>None</v>
          </cell>
          <cell r="AS13" t="str">
            <v>FT-4600</v>
          </cell>
          <cell r="AT13" t="str">
            <v>FT-4600</v>
          </cell>
        </row>
        <row r="14">
          <cell r="AQ14" t="str">
            <v>Auxiliary Input (Analog or Freq)</v>
          </cell>
          <cell r="AS14" t="str">
            <v>Other (Non Onicon Meter)</v>
          </cell>
          <cell r="AT14" t="str">
            <v>F-1500</v>
          </cell>
        </row>
        <row r="15">
          <cell r="AQ15" t="str">
            <v>Flow Input (Addition)</v>
          </cell>
          <cell r="AT15" t="str">
            <v>F-2600</v>
          </cell>
        </row>
        <row r="16">
          <cell r="AQ16" t="str">
            <v>Flow Input (Subtraction)</v>
          </cell>
          <cell r="AT16" t="str">
            <v>F-2700</v>
          </cell>
        </row>
        <row r="17">
          <cell r="AJ17" t="str">
            <v>Dry Tap Kit</v>
          </cell>
          <cell r="AK17" t="str">
            <v>Dry Tap Kit</v>
          </cell>
          <cell r="AT17" t="str">
            <v>F-5400</v>
          </cell>
        </row>
        <row r="18">
          <cell r="AJ18" t="str">
            <v>Hot Tap Kit</v>
          </cell>
          <cell r="AK18" t="str">
            <v>No Instl Hardware</v>
          </cell>
          <cell r="AT18" t="str">
            <v>F-5500</v>
          </cell>
        </row>
        <row r="19">
          <cell r="AJ19" t="str">
            <v>Clamp-on</v>
          </cell>
          <cell r="AT19" t="str">
            <v>Alarm Contact</v>
          </cell>
        </row>
        <row r="20">
          <cell r="AJ20" t="str">
            <v>No Install Hardware</v>
          </cell>
          <cell r="AT20" t="str">
            <v>Directional Contact</v>
          </cell>
        </row>
        <row r="21">
          <cell r="AO21" t="str">
            <v>ONICON Temperature Sensors (Solid State)</v>
          </cell>
          <cell r="AT21" t="str">
            <v>Other (Non Onicon Meter)</v>
          </cell>
        </row>
        <row r="22">
          <cell r="AO22" t="str">
            <v>RTD Temperature Sensors</v>
          </cell>
        </row>
        <row r="23">
          <cell r="AO23" t="str">
            <v>Other</v>
          </cell>
        </row>
      </sheetData>
      <sheetData sheetId="18">
        <row r="14">
          <cell r="L14" t="str">
            <v>Application</v>
          </cell>
          <cell r="M14" t="str">
            <v>F-1000</v>
          </cell>
          <cell r="N14" t="str">
            <v>F-3500</v>
          </cell>
          <cell r="O14" t="str">
            <v>FT-3100</v>
          </cell>
          <cell r="P14" t="str">
            <v>FT-3200</v>
          </cell>
          <cell r="Q14" t="str">
            <v>F-4300</v>
          </cell>
          <cell r="R14" t="str">
            <v>F-4600</v>
          </cell>
        </row>
        <row r="15">
          <cell r="L15" t="str">
            <v>CHW Energy System</v>
          </cell>
          <cell r="M15" t="str">
            <v>Chilled Water (CHW)</v>
          </cell>
          <cell r="N15" t="str">
            <v>Chilled Water (CHW)</v>
          </cell>
          <cell r="O15" t="str">
            <v>Chilled Water (CHW)</v>
          </cell>
          <cell r="P15" t="str">
            <v>Chilled Water (CHW)</v>
          </cell>
          <cell r="Q15" t="str">
            <v>Chilled Water (CHW)</v>
          </cell>
          <cell r="R15" t="str">
            <v>Chilled Water (CHW)</v>
          </cell>
        </row>
        <row r="16">
          <cell r="L16" t="str">
            <v>CHW &amp; HW Energy System</v>
          </cell>
          <cell r="M16" t="str">
            <v>Two Pipe Heating and Cooling</v>
          </cell>
          <cell r="N16" t="str">
            <v>Heating Hot Water (HHW)</v>
          </cell>
          <cell r="O16" t="str">
            <v>Heating Hot Water (HHW)</v>
          </cell>
          <cell r="P16" t="str">
            <v>Heating Hot Water (HHW)</v>
          </cell>
          <cell r="Q16" t="str">
            <v>Heating Hot Water (HHW)</v>
          </cell>
          <cell r="R16" t="str">
            <v>Heating Hot Water (HHW)</v>
          </cell>
        </row>
        <row r="17">
          <cell r="L17" t="str">
            <v>HW Energy System</v>
          </cell>
          <cell r="M17" t="str">
            <v>Heating Hot Water (HHW)</v>
          </cell>
          <cell r="N17" t="str">
            <v>Heating Hot Water (HHW)</v>
          </cell>
          <cell r="O17" t="str">
            <v>Heating Hot Water (HHW)</v>
          </cell>
          <cell r="P17" t="str">
            <v>Heating Hot Water (HHW)</v>
          </cell>
          <cell r="Q17" t="str">
            <v>Heating Hot Water (HHW)</v>
          </cell>
          <cell r="R17" t="str">
            <v>Heating Hot Water (HHW)</v>
          </cell>
        </row>
        <row r="18">
          <cell r="L18" t="str">
            <v>CW Energy System</v>
          </cell>
          <cell r="M18" t="str">
            <v>Condenser Water (CW)</v>
          </cell>
          <cell r="N18" t="str">
            <v>Condenser Water (CW)</v>
          </cell>
          <cell r="O18" t="str">
            <v>Condenser Water (CW)</v>
          </cell>
          <cell r="P18" t="str">
            <v>Condenser Water (CW)</v>
          </cell>
          <cell r="Q18" t="str">
            <v>Condenser Water (CW)</v>
          </cell>
          <cell r="R18" t="str">
            <v>Condenser Water (CW)</v>
          </cell>
        </row>
        <row r="19">
          <cell r="L19" t="str">
            <v xml:space="preserve">Stratified Thermal Storage System </v>
          </cell>
          <cell r="M19" t="str">
            <v>Chilled Water (CHW)</v>
          </cell>
          <cell r="N19" t="str">
            <v>Chilled Water (CHW)</v>
          </cell>
          <cell r="O19" t="str">
            <v>Chilled Water (CHW)</v>
          </cell>
          <cell r="P19" t="str">
            <v>Chilled Water (CHW)</v>
          </cell>
          <cell r="Q19" t="str">
            <v>Chilled Water (CHW)</v>
          </cell>
          <cell r="R19" t="str">
            <v>Chilled Water (CHW)</v>
          </cell>
        </row>
        <row r="20">
          <cell r="L20" t="str">
            <v>Ice Storage System</v>
          </cell>
          <cell r="M20" t="str">
            <v>Chilled Water (CHW)</v>
          </cell>
          <cell r="N20" t="str">
            <v>Chilled Water (CHW)</v>
          </cell>
          <cell r="O20" t="str">
            <v>Chilled Water (CHW)</v>
          </cell>
          <cell r="P20" t="str">
            <v>Chilled Water (CHW)</v>
          </cell>
          <cell r="Q20" t="str">
            <v>Chilled Water (CHW)</v>
          </cell>
          <cell r="R20" t="str">
            <v>Chilled Water (CHW)</v>
          </cell>
        </row>
        <row r="21">
          <cell r="L21" t="str">
            <v xml:space="preserve">DHW Energy System </v>
          </cell>
          <cell r="M21" t="str">
            <v>* Domestic Hot Water (DHW)</v>
          </cell>
          <cell r="N21" t="str">
            <v>Domestic Hot Water (DHW)</v>
          </cell>
          <cell r="O21" t="str">
            <v>Domestic Hot Water (DHW)</v>
          </cell>
          <cell r="P21" t="str">
            <v>Domestic Hot Water (DHW)</v>
          </cell>
          <cell r="Q21" t="str">
            <v>Domestic Hot Water (DHW)</v>
          </cell>
          <cell r="R21" t="str">
            <v>Domestic Hot Water (DHW)</v>
          </cell>
        </row>
        <row r="22">
          <cell r="L22" t="str">
            <v>DHW Energy System (including recirc losses)</v>
          </cell>
          <cell r="M22" t="str">
            <v>* Domestic Hot Water (DHW)</v>
          </cell>
          <cell r="N22" t="str">
            <v>Domestic Hot Water (DHW)</v>
          </cell>
          <cell r="O22" t="str">
            <v>Domestic Hot Water (DHW)</v>
          </cell>
          <cell r="P22" t="str">
            <v>Domestic Hot Water (DHW)</v>
          </cell>
          <cell r="Q22" t="str">
            <v>Domestic Hot Water (DHW)</v>
          </cell>
          <cell r="R22" t="str">
            <v>Domestic Hot Water (DHW)</v>
          </cell>
        </row>
        <row r="23">
          <cell r="L23" t="str">
            <v>Recirculation Loop</v>
          </cell>
          <cell r="M23" t="str">
            <v>* Domestic Hot Water (DHW)</v>
          </cell>
          <cell r="N23" t="str">
            <v>Domestic Hot Water (DHW)</v>
          </cell>
          <cell r="O23" t="str">
            <v>Domestic Hot Water (DHW)</v>
          </cell>
          <cell r="P23" t="str">
            <v>Domestic Hot Water (DHW)</v>
          </cell>
          <cell r="Q23" t="str">
            <v>Domestic Hot Water (DHW)</v>
          </cell>
          <cell r="R23" t="str">
            <v>Domestic Hot Water (DHW)</v>
          </cell>
        </row>
      </sheetData>
      <sheetData sheetId="19">
        <row r="13">
          <cell r="AD13">
            <v>1</v>
          </cell>
        </row>
        <row r="14">
          <cell r="AD14">
            <v>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F Cover (Required)"/>
      <sheetName val="F-1000"/>
      <sheetName val="FSM-3"/>
      <sheetName val="F-3500"/>
      <sheetName val="FT-3100"/>
      <sheetName val="F-3200"/>
      <sheetName val="F-4300"/>
      <sheetName val="F-4600"/>
      <sheetName val="F-2600"/>
      <sheetName val="F-2700"/>
      <sheetName val="F-1500"/>
      <sheetName val="System-10 &amp; F-1000"/>
      <sheetName val="System-10 &amp; F-3500"/>
      <sheetName val="System-10 &amp; FSM-3"/>
      <sheetName val="System-10 &amp; FT-3100"/>
      <sheetName val="System-10 &amp; F-3200"/>
      <sheetName val="System-10 &amp; F-4300"/>
      <sheetName val="System-10 &amp; F-4600"/>
      <sheetName val="System-20 &amp; F-1000"/>
      <sheetName val="System-20 &amp; F-3500"/>
      <sheetName val="System-20 &amp; FT-3100"/>
      <sheetName val="System-20 &amp; F-3200"/>
      <sheetName val="System-20 &amp; F-4300"/>
      <sheetName val="System-20 &amp; F-4600"/>
      <sheetName val="System-40"/>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3">
          <cell r="AD13">
            <v>1</v>
          </cell>
        </row>
        <row r="14">
          <cell r="AD14">
            <v>2</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www.onicon.com/wp-content/uploads/F-4300-Application-and-Ordering-Guide.pdf"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3.xml"/><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18.xml"/><Relationship Id="rId1" Type="http://schemas.openxmlformats.org/officeDocument/2006/relationships/printerSettings" Target="../printerSettings/printerSettings19.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5.xml"/><Relationship Id="rId2" Type="http://schemas.openxmlformats.org/officeDocument/2006/relationships/drawing" Target="../drawings/drawing19.xml"/><Relationship Id="rId1" Type="http://schemas.openxmlformats.org/officeDocument/2006/relationships/printerSettings" Target="../printerSettings/printerSettings20.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9.x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drawing" Target="../drawings/drawing21.xml"/><Relationship Id="rId7" Type="http://schemas.openxmlformats.org/officeDocument/2006/relationships/ctrlProp" Target="../ctrlProps/ctrlProp42.xml"/><Relationship Id="rId2" Type="http://schemas.openxmlformats.org/officeDocument/2006/relationships/printerSettings" Target="../printerSettings/printerSettings22.bin"/><Relationship Id="rId1" Type="http://schemas.openxmlformats.org/officeDocument/2006/relationships/hyperlink" Target="https://www.onicon.com/wp-content/uploads/F-4300-Application-and-Ordering-Guide.pdf" TargetMode="External"/><Relationship Id="rId6" Type="http://schemas.openxmlformats.org/officeDocument/2006/relationships/ctrlProp" Target="../ctrlProps/ctrlProp41.xml"/><Relationship Id="rId5" Type="http://schemas.openxmlformats.org/officeDocument/2006/relationships/ctrlProp" Target="../ctrlProps/ctrlProp40.xml"/><Relationship Id="rId4" Type="http://schemas.openxmlformats.org/officeDocument/2006/relationships/vmlDrawing" Target="../drawings/vmlDrawing8.v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47.xml"/><Relationship Id="rId2" Type="http://schemas.openxmlformats.org/officeDocument/2006/relationships/drawing" Target="../drawings/drawing22.xml"/><Relationship Id="rId1" Type="http://schemas.openxmlformats.org/officeDocument/2006/relationships/printerSettings" Target="../printerSettings/printerSettings23.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51.xml"/><Relationship Id="rId2" Type="http://schemas.openxmlformats.org/officeDocument/2006/relationships/drawing" Target="../drawings/drawing23.xml"/><Relationship Id="rId1" Type="http://schemas.openxmlformats.org/officeDocument/2006/relationships/printerSettings" Target="../printerSettings/printerSettings24.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1.bin"/><Relationship Id="rId1" Type="http://schemas.openxmlformats.org/officeDocument/2006/relationships/hyperlink" Target="https://www.onicon.com/wp-content/uploads/F-4300-Application-and-Ordering-Guide.pdf"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D1C5-2766-4CB1-8BDA-06FB74FD5A67}">
  <sheetPr codeName="Sheet11">
    <tabColor rgb="FFFF0000"/>
    <pageSetUpPr autoPageBreaks="0" fitToPage="1"/>
  </sheetPr>
  <dimension ref="B1:AA41"/>
  <sheetViews>
    <sheetView showGridLines="0" tabSelected="1" zoomScaleNormal="100" workbookViewId="0">
      <selection activeCell="D6" sqref="D6:H6"/>
    </sheetView>
  </sheetViews>
  <sheetFormatPr defaultColWidth="8.85546875" defaultRowHeight="15" customHeight="1" x14ac:dyDescent="0.2"/>
  <cols>
    <col min="1" max="1" width="11.28515625" style="31" customWidth="1"/>
    <col min="2" max="2" width="2" style="31" customWidth="1"/>
    <col min="3" max="3" width="16.42578125" style="31" customWidth="1"/>
    <col min="4" max="4" width="8" style="31" customWidth="1"/>
    <col min="5" max="5" width="5.85546875" style="31" customWidth="1"/>
    <col min="6" max="6" width="5.42578125" style="31" customWidth="1"/>
    <col min="7" max="7" width="8.7109375" style="31" customWidth="1"/>
    <col min="8" max="8" width="8.5703125" style="31" customWidth="1"/>
    <col min="9" max="9" width="3.5703125" style="31" customWidth="1"/>
    <col min="10" max="10" width="22" style="31" customWidth="1"/>
    <col min="11" max="11" width="9" style="31" customWidth="1"/>
    <col min="12" max="12" width="11.7109375" style="31" customWidth="1"/>
    <col min="13" max="13" width="9.28515625" style="31" customWidth="1"/>
    <col min="14" max="14" width="2.28515625" style="31" customWidth="1"/>
    <col min="15" max="15" width="3.7109375" style="31" customWidth="1"/>
    <col min="16" max="16" width="2" style="31" customWidth="1"/>
    <col min="17" max="17" width="4.42578125" style="31" customWidth="1"/>
    <col min="18" max="18" width="6.28515625" style="31" customWidth="1"/>
    <col min="19" max="19" width="2.140625" style="31" customWidth="1"/>
    <col min="20" max="20" width="8.7109375" style="31" customWidth="1"/>
    <col min="21" max="21" width="11.5703125" style="31" customWidth="1"/>
    <col min="22" max="16384" width="8.85546875" style="31"/>
  </cols>
  <sheetData>
    <row r="1" spans="2:24" ht="16.5" customHeight="1" x14ac:dyDescent="0.2">
      <c r="I1" s="34"/>
      <c r="N1" s="34"/>
    </row>
    <row r="2" spans="2:24" ht="17.25" customHeight="1" x14ac:dyDescent="0.2">
      <c r="B2" s="663" t="s">
        <v>1078</v>
      </c>
      <c r="C2" s="663"/>
      <c r="D2" s="663"/>
      <c r="E2" s="663"/>
      <c r="F2" s="663"/>
      <c r="G2" s="663"/>
      <c r="H2" s="663"/>
      <c r="I2" s="34"/>
      <c r="J2" s="34"/>
      <c r="K2" s="659"/>
      <c r="L2" s="659"/>
      <c r="M2" s="659"/>
      <c r="N2" s="34"/>
    </row>
    <row r="3" spans="2:24" ht="17.25" customHeight="1" x14ac:dyDescent="0.2">
      <c r="B3" s="396" t="s">
        <v>7038</v>
      </c>
      <c r="D3" s="395"/>
      <c r="E3" s="395"/>
      <c r="F3" s="395"/>
      <c r="G3" s="395"/>
      <c r="H3" s="395"/>
      <c r="I3" s="34"/>
      <c r="J3" s="34"/>
      <c r="N3" s="34"/>
    </row>
    <row r="4" spans="2:24" ht="14.25" customHeight="1" x14ac:dyDescent="0.2">
      <c r="B4" s="395"/>
      <c r="C4" s="395"/>
      <c r="D4" s="395"/>
      <c r="E4" s="395"/>
      <c r="F4" s="395"/>
      <c r="G4" s="395"/>
      <c r="H4" s="395"/>
      <c r="I4" s="34"/>
      <c r="J4" s="34"/>
      <c r="N4" s="34"/>
    </row>
    <row r="5" spans="2:24" ht="11.25" customHeight="1" x14ac:dyDescent="0.25">
      <c r="B5" s="660"/>
      <c r="C5" s="660"/>
      <c r="D5" s="660"/>
      <c r="E5" s="34"/>
      <c r="G5" s="35"/>
      <c r="H5" s="35"/>
      <c r="I5" s="35"/>
      <c r="J5" s="35"/>
      <c r="N5" s="34"/>
    </row>
    <row r="6" spans="2:24" ht="19.899999999999999" customHeight="1" x14ac:dyDescent="0.2">
      <c r="B6" s="36"/>
      <c r="C6" s="37" t="s">
        <v>1079</v>
      </c>
      <c r="D6" s="661"/>
      <c r="E6" s="661"/>
      <c r="F6" s="661"/>
      <c r="G6" s="661"/>
      <c r="H6" s="661"/>
      <c r="I6" s="38"/>
      <c r="J6" s="37" t="s">
        <v>1167</v>
      </c>
      <c r="K6" s="662"/>
      <c r="L6" s="662"/>
      <c r="M6" s="662"/>
      <c r="N6" s="39"/>
      <c r="R6" s="364"/>
      <c r="S6" s="364"/>
      <c r="T6" s="364"/>
      <c r="U6" s="364"/>
      <c r="V6" s="364"/>
      <c r="W6" s="364"/>
      <c r="X6" s="364"/>
    </row>
    <row r="7" spans="2:24" ht="18.399999999999999" customHeight="1" x14ac:dyDescent="0.2">
      <c r="B7" s="40"/>
      <c r="C7" s="42" t="s">
        <v>1080</v>
      </c>
      <c r="D7" s="633"/>
      <c r="E7" s="633"/>
      <c r="F7" s="633"/>
      <c r="G7" s="633"/>
      <c r="H7" s="633"/>
      <c r="I7" s="250"/>
      <c r="J7" s="42" t="s">
        <v>1168</v>
      </c>
      <c r="K7" s="42"/>
      <c r="L7" s="42"/>
      <c r="M7" s="42"/>
      <c r="N7" s="43"/>
      <c r="R7" s="364"/>
      <c r="S7" s="364"/>
      <c r="T7" s="364"/>
      <c r="U7" s="364"/>
      <c r="V7" s="364"/>
      <c r="W7" s="364"/>
      <c r="X7" s="364"/>
    </row>
    <row r="8" spans="2:24" ht="18" customHeight="1" x14ac:dyDescent="0.2">
      <c r="B8" s="40"/>
      <c r="C8" s="41" t="s">
        <v>1096</v>
      </c>
      <c r="D8" s="633"/>
      <c r="E8" s="633"/>
      <c r="F8" s="633"/>
      <c r="G8" s="633"/>
      <c r="H8" s="633"/>
      <c r="I8" s="250"/>
      <c r="J8" s="42" t="s">
        <v>1100</v>
      </c>
      <c r="K8" s="632"/>
      <c r="L8" s="632"/>
      <c r="M8" s="632"/>
      <c r="N8" s="43"/>
      <c r="R8" s="364"/>
      <c r="S8" s="364"/>
      <c r="T8" s="364"/>
      <c r="U8" s="364"/>
      <c r="V8" s="364"/>
      <c r="W8" s="364"/>
      <c r="X8" s="364"/>
    </row>
    <row r="9" spans="2:24" ht="19.899999999999999" customHeight="1" x14ac:dyDescent="0.2">
      <c r="B9" s="40"/>
      <c r="C9" s="42" t="s">
        <v>1081</v>
      </c>
      <c r="D9" s="633"/>
      <c r="E9" s="633"/>
      <c r="F9" s="633"/>
      <c r="G9" s="633"/>
      <c r="H9" s="633"/>
      <c r="I9" s="250"/>
      <c r="J9" s="34"/>
      <c r="N9" s="43"/>
      <c r="R9" s="364"/>
      <c r="S9" s="364"/>
      <c r="T9" s="364"/>
      <c r="U9" s="364"/>
      <c r="V9" s="364"/>
      <c r="W9" s="364"/>
      <c r="X9" s="364"/>
    </row>
    <row r="10" spans="2:24" ht="10.15" customHeight="1" x14ac:dyDescent="0.2">
      <c r="B10" s="657"/>
      <c r="C10" s="658"/>
      <c r="D10" s="658"/>
      <c r="E10" s="658"/>
      <c r="F10" s="658"/>
      <c r="G10" s="658"/>
      <c r="H10" s="658"/>
      <c r="I10" s="658"/>
      <c r="J10" s="658"/>
      <c r="K10" s="658"/>
      <c r="L10" s="658"/>
      <c r="M10" s="658"/>
      <c r="N10" s="45"/>
      <c r="R10" s="364"/>
      <c r="S10" s="364"/>
      <c r="T10" s="364"/>
      <c r="U10" s="364"/>
      <c r="V10" s="364"/>
      <c r="W10" s="364"/>
      <c r="X10" s="364"/>
    </row>
    <row r="11" spans="2:24" ht="22.5" customHeight="1" x14ac:dyDescent="0.2">
      <c r="B11" s="40"/>
      <c r="C11" s="651" t="s">
        <v>1084</v>
      </c>
      <c r="D11" s="651"/>
      <c r="E11" s="651"/>
      <c r="F11" s="651"/>
      <c r="G11" s="651"/>
      <c r="H11" s="651"/>
      <c r="I11" s="44"/>
      <c r="J11" s="651" t="s">
        <v>1085</v>
      </c>
      <c r="K11" s="651"/>
      <c r="L11" s="651"/>
      <c r="M11" s="34"/>
      <c r="N11" s="45"/>
      <c r="R11" s="364"/>
      <c r="S11" s="364"/>
      <c r="T11" s="364"/>
      <c r="U11" s="364"/>
      <c r="V11" s="364"/>
      <c r="W11" s="364"/>
      <c r="X11" s="364"/>
    </row>
    <row r="12" spans="2:24" ht="16.899999999999999" customHeight="1" x14ac:dyDescent="0.2">
      <c r="B12" s="40"/>
      <c r="C12" s="42" t="s">
        <v>1086</v>
      </c>
      <c r="D12" s="632"/>
      <c r="E12" s="632"/>
      <c r="F12" s="632"/>
      <c r="G12" s="632"/>
      <c r="H12" s="632"/>
      <c r="I12" s="250"/>
      <c r="J12" s="42" t="s">
        <v>1082</v>
      </c>
      <c r="K12" s="632"/>
      <c r="L12" s="632"/>
      <c r="M12" s="632"/>
      <c r="N12" s="45"/>
      <c r="R12" s="364"/>
      <c r="S12" s="364"/>
      <c r="T12" s="364"/>
      <c r="U12" s="364"/>
      <c r="V12" s="364"/>
      <c r="W12" s="364"/>
      <c r="X12" s="364"/>
    </row>
    <row r="13" spans="2:24" ht="22.9" customHeight="1" x14ac:dyDescent="0.2">
      <c r="B13" s="40"/>
      <c r="C13" s="66"/>
      <c r="D13" s="67"/>
      <c r="E13" s="67"/>
      <c r="F13" s="67"/>
      <c r="G13" s="67"/>
      <c r="H13" s="67"/>
      <c r="I13" s="250"/>
      <c r="J13" s="42" t="s">
        <v>1101</v>
      </c>
      <c r="K13" s="633"/>
      <c r="L13" s="633"/>
      <c r="M13" s="633"/>
      <c r="N13" s="45"/>
      <c r="R13" s="364"/>
      <c r="S13" s="364"/>
      <c r="T13" s="364"/>
      <c r="U13" s="364"/>
      <c r="V13" s="364"/>
      <c r="W13" s="364"/>
      <c r="X13" s="364"/>
    </row>
    <row r="14" spans="2:24" ht="21.75" customHeight="1" x14ac:dyDescent="0.2">
      <c r="B14" s="32"/>
      <c r="C14" s="651" t="s">
        <v>1165</v>
      </c>
      <c r="D14" s="651"/>
      <c r="E14" s="651"/>
      <c r="F14" s="651"/>
      <c r="G14" s="651"/>
      <c r="H14" s="651"/>
      <c r="J14" s="42" t="s">
        <v>1088</v>
      </c>
      <c r="K14" s="633"/>
      <c r="L14" s="633"/>
      <c r="M14" s="633"/>
      <c r="N14" s="45"/>
      <c r="R14" s="364"/>
      <c r="S14" s="364"/>
      <c r="T14" s="364"/>
      <c r="U14" s="364"/>
      <c r="V14" s="364"/>
      <c r="W14" s="364"/>
      <c r="X14" s="364"/>
    </row>
    <row r="15" spans="2:24" ht="21" customHeight="1" x14ac:dyDescent="0.2">
      <c r="B15" s="32"/>
      <c r="C15" s="653" t="s">
        <v>1087</v>
      </c>
      <c r="D15" s="653"/>
      <c r="E15" s="653"/>
      <c r="F15" s="653"/>
      <c r="G15" s="653"/>
      <c r="I15" s="250"/>
      <c r="J15" s="42" t="s">
        <v>1083</v>
      </c>
      <c r="K15" s="633"/>
      <c r="L15" s="633"/>
      <c r="M15" s="633"/>
      <c r="N15" s="45"/>
      <c r="R15" s="364"/>
      <c r="S15" s="364"/>
      <c r="T15" s="364"/>
      <c r="U15" s="364"/>
      <c r="V15" s="364"/>
      <c r="W15" s="364"/>
      <c r="X15" s="364"/>
    </row>
    <row r="16" spans="2:24" ht="19.5" customHeight="1" x14ac:dyDescent="0.2">
      <c r="B16" s="32"/>
      <c r="H16" s="65"/>
      <c r="I16" s="65"/>
      <c r="N16" s="45"/>
      <c r="R16" s="364"/>
      <c r="S16" s="364"/>
      <c r="T16" s="364"/>
      <c r="U16" s="364"/>
      <c r="V16" s="364"/>
      <c r="W16" s="364"/>
      <c r="X16" s="364"/>
    </row>
    <row r="17" spans="2:27" ht="22.5" customHeight="1" x14ac:dyDescent="0.2">
      <c r="B17" s="40"/>
      <c r="C17" s="651" t="s">
        <v>1162</v>
      </c>
      <c r="D17" s="651"/>
      <c r="E17" s="651"/>
      <c r="F17" s="651"/>
      <c r="G17" s="651"/>
      <c r="H17" s="651"/>
      <c r="I17" s="44"/>
      <c r="J17" s="651" t="s">
        <v>1164</v>
      </c>
      <c r="K17" s="651"/>
      <c r="L17" s="651"/>
      <c r="M17" s="651"/>
      <c r="N17" s="45"/>
    </row>
    <row r="18" spans="2:27" ht="16.899999999999999" customHeight="1" x14ac:dyDescent="0.2">
      <c r="B18" s="40"/>
      <c r="C18" s="632"/>
      <c r="D18" s="632"/>
      <c r="E18" s="632"/>
      <c r="F18" s="632"/>
      <c r="G18" s="632"/>
      <c r="H18" s="632"/>
      <c r="I18" s="250"/>
      <c r="J18" s="632"/>
      <c r="K18" s="632"/>
      <c r="L18" s="632"/>
      <c r="M18" s="632"/>
      <c r="N18" s="45"/>
    </row>
    <row r="19" spans="2:27" ht="16.899999999999999" customHeight="1" x14ac:dyDescent="0.2">
      <c r="B19" s="40"/>
      <c r="C19" s="633"/>
      <c r="D19" s="633"/>
      <c r="E19" s="633"/>
      <c r="F19" s="633"/>
      <c r="G19" s="633"/>
      <c r="H19" s="633"/>
      <c r="I19" s="250"/>
      <c r="J19" s="633"/>
      <c r="K19" s="633"/>
      <c r="L19" s="633"/>
      <c r="M19" s="633"/>
      <c r="N19" s="45"/>
    </row>
    <row r="20" spans="2:27" ht="16.899999999999999" customHeight="1" x14ac:dyDescent="0.2">
      <c r="B20" s="40"/>
      <c r="C20" s="633"/>
      <c r="D20" s="633"/>
      <c r="E20" s="633"/>
      <c r="F20" s="633"/>
      <c r="G20" s="633"/>
      <c r="H20" s="633"/>
      <c r="I20" s="250"/>
      <c r="J20" s="633"/>
      <c r="K20" s="633"/>
      <c r="L20" s="633"/>
      <c r="M20" s="633"/>
      <c r="N20" s="45"/>
    </row>
    <row r="21" spans="2:27" ht="16.899999999999999" customHeight="1" x14ac:dyDescent="0.2">
      <c r="B21" s="40"/>
      <c r="C21" s="633"/>
      <c r="D21" s="633"/>
      <c r="E21" s="633"/>
      <c r="F21" s="633"/>
      <c r="G21" s="633"/>
      <c r="H21" s="633"/>
      <c r="I21" s="250"/>
      <c r="J21" s="633"/>
      <c r="K21" s="633"/>
      <c r="L21" s="633"/>
      <c r="M21" s="633"/>
      <c r="N21" s="45"/>
      <c r="V21" s="651"/>
      <c r="W21" s="651"/>
      <c r="X21" s="651"/>
      <c r="Y21" s="651"/>
      <c r="Z21" s="651"/>
      <c r="AA21" s="651"/>
    </row>
    <row r="22" spans="2:27" ht="22.5" customHeight="1" x14ac:dyDescent="0.2">
      <c r="B22" s="32"/>
      <c r="C22" s="651" t="s">
        <v>3529</v>
      </c>
      <c r="D22" s="651"/>
      <c r="E22" s="651"/>
      <c r="F22" s="651"/>
      <c r="G22" s="651"/>
      <c r="H22" s="651"/>
      <c r="J22" s="651" t="s">
        <v>1163</v>
      </c>
      <c r="K22" s="651"/>
      <c r="L22" s="651"/>
      <c r="M22" s="651"/>
      <c r="N22" s="33"/>
    </row>
    <row r="23" spans="2:27" ht="16.899999999999999" customHeight="1" x14ac:dyDescent="0.2">
      <c r="B23" s="32"/>
      <c r="C23" s="632"/>
      <c r="D23" s="632"/>
      <c r="E23" s="632"/>
      <c r="F23" s="632"/>
      <c r="G23" s="632"/>
      <c r="H23" s="632"/>
      <c r="J23" s="632"/>
      <c r="K23" s="632"/>
      <c r="L23" s="632"/>
      <c r="M23" s="632"/>
      <c r="N23" s="33"/>
    </row>
    <row r="24" spans="2:27" ht="16.899999999999999" customHeight="1" x14ac:dyDescent="0.2">
      <c r="B24" s="32"/>
      <c r="C24" s="632"/>
      <c r="D24" s="632"/>
      <c r="E24" s="632"/>
      <c r="F24" s="632"/>
      <c r="G24" s="632"/>
      <c r="H24" s="632"/>
      <c r="J24" s="633"/>
      <c r="K24" s="633"/>
      <c r="L24" s="633"/>
      <c r="M24" s="633"/>
      <c r="N24" s="33"/>
    </row>
    <row r="25" spans="2:27" ht="16.899999999999999" customHeight="1" x14ac:dyDescent="0.2">
      <c r="B25" s="32"/>
      <c r="J25" s="633"/>
      <c r="K25" s="633"/>
      <c r="L25" s="633"/>
      <c r="M25" s="633"/>
      <c r="N25" s="33"/>
    </row>
    <row r="26" spans="2:27" ht="16.899999999999999" customHeight="1" x14ac:dyDescent="0.2">
      <c r="B26" s="32"/>
      <c r="C26" s="68" t="s">
        <v>1166</v>
      </c>
      <c r="J26" s="633"/>
      <c r="K26" s="633"/>
      <c r="L26" s="633"/>
      <c r="M26" s="633"/>
      <c r="N26" s="33"/>
    </row>
    <row r="27" spans="2:27" ht="16.899999999999999" customHeight="1" x14ac:dyDescent="0.2">
      <c r="B27" s="32"/>
      <c r="C27" s="653" t="s">
        <v>1087</v>
      </c>
      <c r="D27" s="653"/>
      <c r="E27" s="653"/>
      <c r="F27" s="653"/>
      <c r="G27" s="653"/>
      <c r="I27" s="44"/>
      <c r="J27" s="651" t="s">
        <v>1090</v>
      </c>
      <c r="K27" s="651"/>
      <c r="L27" s="651"/>
      <c r="M27" s="34"/>
      <c r="N27" s="33"/>
    </row>
    <row r="28" spans="2:27" ht="18.75" customHeight="1" x14ac:dyDescent="0.2">
      <c r="B28" s="32"/>
      <c r="I28" s="250"/>
      <c r="J28" s="653"/>
      <c r="K28" s="653"/>
      <c r="L28" s="653"/>
      <c r="M28" s="34"/>
      <c r="N28" s="45"/>
    </row>
    <row r="29" spans="2:27" ht="16.899999999999999" customHeight="1" x14ac:dyDescent="0.2">
      <c r="B29" s="32"/>
      <c r="C29" s="651" t="s">
        <v>1089</v>
      </c>
      <c r="D29" s="651"/>
      <c r="E29" s="651"/>
      <c r="F29" s="651"/>
      <c r="G29" s="651"/>
      <c r="H29" s="651"/>
      <c r="I29" s="69"/>
      <c r="J29" s="654" t="s">
        <v>1091</v>
      </c>
      <c r="K29" s="654"/>
      <c r="L29" s="649"/>
      <c r="M29" s="649"/>
      <c r="N29" s="45"/>
    </row>
    <row r="30" spans="2:27" ht="16.899999999999999" customHeight="1" x14ac:dyDescent="0.2">
      <c r="B30" s="652"/>
      <c r="C30" s="653"/>
      <c r="D30" s="653"/>
      <c r="E30" s="653"/>
      <c r="F30" s="653"/>
      <c r="G30" s="653"/>
      <c r="I30" s="69"/>
      <c r="J30" s="649"/>
      <c r="K30" s="649"/>
      <c r="L30" s="649"/>
      <c r="M30" s="649"/>
      <c r="N30" s="33"/>
    </row>
    <row r="31" spans="2:27" ht="16.899999999999999" customHeight="1" x14ac:dyDescent="0.2">
      <c r="B31" s="70"/>
      <c r="C31" s="71"/>
      <c r="F31" s="71"/>
      <c r="I31" s="69"/>
      <c r="J31" s="48" t="s">
        <v>1092</v>
      </c>
      <c r="K31" s="49"/>
      <c r="L31" s="650"/>
      <c r="M31" s="650"/>
      <c r="N31" s="33"/>
    </row>
    <row r="32" spans="2:27" ht="16.899999999999999" customHeight="1" x14ac:dyDescent="0.2">
      <c r="B32" s="70"/>
      <c r="C32" s="71"/>
      <c r="D32" s="72" t="s">
        <v>1182</v>
      </c>
      <c r="E32" s="656"/>
      <c r="F32" s="656"/>
      <c r="G32" s="656"/>
      <c r="I32" s="69"/>
      <c r="J32" s="48" t="s">
        <v>1093</v>
      </c>
      <c r="K32" s="50"/>
      <c r="L32" s="655"/>
      <c r="M32" s="655"/>
      <c r="N32" s="33"/>
    </row>
    <row r="33" spans="2:14" ht="16.899999999999999" customHeight="1" x14ac:dyDescent="0.2">
      <c r="B33" s="32"/>
      <c r="I33" s="47"/>
      <c r="J33" s="47"/>
      <c r="K33" s="47"/>
      <c r="L33" s="47"/>
      <c r="N33" s="33"/>
    </row>
    <row r="34" spans="2:14" ht="22.5" customHeight="1" x14ac:dyDescent="0.2">
      <c r="B34" s="32"/>
      <c r="C34" s="71"/>
      <c r="D34" s="71"/>
      <c r="E34" s="71"/>
      <c r="F34" s="71"/>
      <c r="G34" s="71"/>
      <c r="H34" s="71"/>
      <c r="I34" s="644"/>
      <c r="J34" s="644"/>
      <c r="K34" s="644"/>
      <c r="L34" s="644"/>
      <c r="M34" s="645"/>
      <c r="N34" s="646"/>
    </row>
    <row r="35" spans="2:14" ht="17.25" customHeight="1" x14ac:dyDescent="0.2">
      <c r="B35" s="642" t="s">
        <v>1094</v>
      </c>
      <c r="C35" s="643"/>
      <c r="D35" s="643"/>
      <c r="E35" s="643"/>
      <c r="F35" s="643"/>
      <c r="G35" s="643"/>
      <c r="H35" s="643"/>
      <c r="I35" s="647" t="s">
        <v>1097</v>
      </c>
      <c r="J35" s="648"/>
      <c r="K35" s="648"/>
      <c r="L35" s="648"/>
      <c r="M35" s="634"/>
      <c r="N35" s="635"/>
    </row>
    <row r="36" spans="2:14" ht="15" customHeight="1" x14ac:dyDescent="0.2">
      <c r="B36" s="628"/>
      <c r="C36" s="629"/>
      <c r="D36" s="629"/>
      <c r="E36" s="629"/>
      <c r="F36" s="629"/>
      <c r="G36" s="629"/>
      <c r="H36" s="629"/>
      <c r="I36" s="636" t="s">
        <v>1095</v>
      </c>
      <c r="J36" s="637"/>
      <c r="K36" s="637"/>
      <c r="L36" s="637"/>
      <c r="M36" s="638"/>
      <c r="N36" s="639"/>
    </row>
    <row r="37" spans="2:14" ht="15" customHeight="1" x14ac:dyDescent="0.2">
      <c r="B37" s="628"/>
      <c r="C37" s="629"/>
      <c r="D37" s="629"/>
      <c r="E37" s="629"/>
      <c r="F37" s="629"/>
      <c r="G37" s="629"/>
      <c r="H37" s="629"/>
      <c r="I37" s="32"/>
      <c r="N37" s="33"/>
    </row>
    <row r="38" spans="2:14" ht="15" customHeight="1" x14ac:dyDescent="0.2">
      <c r="B38" s="628"/>
      <c r="C38" s="629"/>
      <c r="D38" s="629"/>
      <c r="E38" s="629"/>
      <c r="F38" s="629"/>
      <c r="G38" s="629"/>
      <c r="H38" s="629"/>
      <c r="I38" s="636" t="s">
        <v>1098</v>
      </c>
      <c r="J38" s="637"/>
      <c r="K38" s="637"/>
      <c r="L38" s="637"/>
      <c r="M38" s="640"/>
      <c r="N38" s="641"/>
    </row>
    <row r="39" spans="2:14" ht="15" customHeight="1" x14ac:dyDescent="0.2">
      <c r="B39" s="628"/>
      <c r="C39" s="629"/>
      <c r="D39" s="629"/>
      <c r="E39" s="629"/>
      <c r="F39" s="629"/>
      <c r="G39" s="629"/>
      <c r="H39" s="629"/>
      <c r="I39" s="32"/>
      <c r="N39" s="33"/>
    </row>
    <row r="40" spans="2:14" ht="15" customHeight="1" x14ac:dyDescent="0.2">
      <c r="B40" s="630"/>
      <c r="C40" s="631"/>
      <c r="D40" s="631"/>
      <c r="E40" s="631"/>
      <c r="F40" s="631"/>
      <c r="G40" s="631"/>
      <c r="H40" s="631"/>
      <c r="I40" s="51"/>
      <c r="J40" s="52"/>
      <c r="K40" s="52"/>
      <c r="L40" s="52"/>
      <c r="M40" s="52"/>
      <c r="N40" s="53"/>
    </row>
    <row r="41" spans="2:14" ht="15" customHeight="1" x14ac:dyDescent="0.2">
      <c r="N41" s="393"/>
    </row>
  </sheetData>
  <mergeCells count="59">
    <mergeCell ref="D7:H7"/>
    <mergeCell ref="D9:H9"/>
    <mergeCell ref="K8:M8"/>
    <mergeCell ref="K2:M2"/>
    <mergeCell ref="B5:D5"/>
    <mergeCell ref="D6:H6"/>
    <mergeCell ref="K6:M6"/>
    <mergeCell ref="B2:H2"/>
    <mergeCell ref="C14:H14"/>
    <mergeCell ref="B10:M10"/>
    <mergeCell ref="D8:H8"/>
    <mergeCell ref="C11:H11"/>
    <mergeCell ref="K13:M13"/>
    <mergeCell ref="K14:M14"/>
    <mergeCell ref="J11:L11"/>
    <mergeCell ref="D12:H12"/>
    <mergeCell ref="K12:M12"/>
    <mergeCell ref="C15:G15"/>
    <mergeCell ref="C27:G27"/>
    <mergeCell ref="C17:H17"/>
    <mergeCell ref="C24:H24"/>
    <mergeCell ref="K15:M15"/>
    <mergeCell ref="J17:M17"/>
    <mergeCell ref="C18:H18"/>
    <mergeCell ref="J18:M18"/>
    <mergeCell ref="C22:H22"/>
    <mergeCell ref="C23:H23"/>
    <mergeCell ref="L32:M32"/>
    <mergeCell ref="C19:H19"/>
    <mergeCell ref="J19:M19"/>
    <mergeCell ref="C20:H20"/>
    <mergeCell ref="J20:M20"/>
    <mergeCell ref="C21:H21"/>
    <mergeCell ref="J21:M21"/>
    <mergeCell ref="E32:G32"/>
    <mergeCell ref="C29:H29"/>
    <mergeCell ref="V21:AA21"/>
    <mergeCell ref="J27:L27"/>
    <mergeCell ref="B30:G30"/>
    <mergeCell ref="J28:L28"/>
    <mergeCell ref="J29:K29"/>
    <mergeCell ref="L29:M29"/>
    <mergeCell ref="J22:M22"/>
    <mergeCell ref="B36:H40"/>
    <mergeCell ref="J23:M23"/>
    <mergeCell ref="J24:M24"/>
    <mergeCell ref="J25:M25"/>
    <mergeCell ref="J26:M26"/>
    <mergeCell ref="M35:N35"/>
    <mergeCell ref="I36:L36"/>
    <mergeCell ref="M36:N36"/>
    <mergeCell ref="I38:L38"/>
    <mergeCell ref="M38:N38"/>
    <mergeCell ref="B35:H35"/>
    <mergeCell ref="I34:L34"/>
    <mergeCell ref="M34:N34"/>
    <mergeCell ref="I35:L35"/>
    <mergeCell ref="J30:M30"/>
    <mergeCell ref="L31:M31"/>
  </mergeCells>
  <printOptions horizontalCentered="1"/>
  <pageMargins left="0.25" right="0.25" top="0.5" bottom="0.75" header="0.3" footer="0.3"/>
  <pageSetup scale="90" orientation="portrait"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133350</xdr:colOff>
                    <xdr:row>29</xdr:row>
                    <xdr:rowOff>209550</xdr:rowOff>
                  </from>
                  <to>
                    <xdr:col>2</xdr:col>
                    <xdr:colOff>1076325</xdr:colOff>
                    <xdr:row>31</xdr:row>
                    <xdr:rowOff>19050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133350</xdr:colOff>
                    <xdr:row>32</xdr:row>
                    <xdr:rowOff>76200</xdr:rowOff>
                  </from>
                  <to>
                    <xdr:col>6</xdr:col>
                    <xdr:colOff>561975</xdr:colOff>
                    <xdr:row>33</xdr:row>
                    <xdr:rowOff>85725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133350</xdr:colOff>
                    <xdr:row>31</xdr:row>
                    <xdr:rowOff>19050</xdr:rowOff>
                  </from>
                  <to>
                    <xdr:col>2</xdr:col>
                    <xdr:colOff>809625</xdr:colOff>
                    <xdr:row>32</xdr:row>
                    <xdr:rowOff>28575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9</xdr:col>
                    <xdr:colOff>1295400</xdr:colOff>
                    <xdr:row>27</xdr:row>
                    <xdr:rowOff>28575</xdr:rowOff>
                  </from>
                  <to>
                    <xdr:col>10</xdr:col>
                    <xdr:colOff>323850</xdr:colOff>
                    <xdr:row>28</xdr:row>
                    <xdr:rowOff>19050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9</xdr:col>
                    <xdr:colOff>0</xdr:colOff>
                    <xdr:row>27</xdr:row>
                    <xdr:rowOff>9525</xdr:rowOff>
                  </from>
                  <to>
                    <xdr:col>9</xdr:col>
                    <xdr:colOff>466725</xdr:colOff>
                    <xdr:row>28</xdr:row>
                    <xdr:rowOff>47625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11</xdr:col>
                    <xdr:colOff>38100</xdr:colOff>
                    <xdr:row>27</xdr:row>
                    <xdr:rowOff>28575</xdr:rowOff>
                  </from>
                  <to>
                    <xdr:col>11</xdr:col>
                    <xdr:colOff>752475</xdr:colOff>
                    <xdr:row>28</xdr:row>
                    <xdr:rowOff>19050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11</xdr:col>
                    <xdr:colOff>819150</xdr:colOff>
                    <xdr:row>27</xdr:row>
                    <xdr:rowOff>19050</xdr:rowOff>
                  </from>
                  <to>
                    <xdr:col>12</xdr:col>
                    <xdr:colOff>523875</xdr:colOff>
                    <xdr:row>28</xdr:row>
                    <xdr:rowOff>9525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10</xdr:col>
                    <xdr:colOff>0</xdr:colOff>
                    <xdr:row>6</xdr:row>
                    <xdr:rowOff>76200</xdr:rowOff>
                  </from>
                  <to>
                    <xdr:col>10</xdr:col>
                    <xdr:colOff>419100</xdr:colOff>
                    <xdr:row>7</xdr:row>
                    <xdr:rowOff>66675</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11</xdr:col>
                    <xdr:colOff>9525</xdr:colOff>
                    <xdr:row>6</xdr:row>
                    <xdr:rowOff>76200</xdr:rowOff>
                  </from>
                  <to>
                    <xdr:col>11</xdr:col>
                    <xdr:colOff>628650</xdr:colOff>
                    <xdr:row>7</xdr:row>
                    <xdr:rowOff>66675</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11</xdr:col>
                    <xdr:colOff>790575</xdr:colOff>
                    <xdr:row>6</xdr:row>
                    <xdr:rowOff>85725</xdr:rowOff>
                  </from>
                  <to>
                    <xdr:col>13</xdr:col>
                    <xdr:colOff>9525</xdr:colOff>
                    <xdr:row>7</xdr:row>
                    <xdr:rowOff>66675</xdr:rowOff>
                  </to>
                </anchor>
              </controlPr>
            </control>
          </mc:Choice>
        </mc:AlternateContent>
        <mc:AlternateContent xmlns:mc="http://schemas.openxmlformats.org/markup-compatibility/2006">
          <mc:Choice Requires="x14">
            <control shapeId="3090" r:id="rId14" name="Check Box 18">
              <controlPr defaultSize="0" autoFill="0" autoLine="0" autoPict="0">
                <anchor moveWithCells="1">
                  <from>
                    <xdr:col>2</xdr:col>
                    <xdr:colOff>28575</xdr:colOff>
                    <xdr:row>14</xdr:row>
                    <xdr:rowOff>19050</xdr:rowOff>
                  </from>
                  <to>
                    <xdr:col>2</xdr:col>
                    <xdr:colOff>438150</xdr:colOff>
                    <xdr:row>14</xdr:row>
                    <xdr:rowOff>247650</xdr:rowOff>
                  </to>
                </anchor>
              </controlPr>
            </control>
          </mc:Choice>
        </mc:AlternateContent>
        <mc:AlternateContent xmlns:mc="http://schemas.openxmlformats.org/markup-compatibility/2006">
          <mc:Choice Requires="x14">
            <control shapeId="3091" r:id="rId15" name="Check Box 19">
              <controlPr defaultSize="0" autoFill="0" autoLine="0" autoPict="0">
                <anchor moveWithCells="1">
                  <from>
                    <xdr:col>2</xdr:col>
                    <xdr:colOff>762000</xdr:colOff>
                    <xdr:row>14</xdr:row>
                    <xdr:rowOff>19050</xdr:rowOff>
                  </from>
                  <to>
                    <xdr:col>3</xdr:col>
                    <xdr:colOff>66675</xdr:colOff>
                    <xdr:row>14</xdr:row>
                    <xdr:rowOff>247650</xdr:rowOff>
                  </to>
                </anchor>
              </controlPr>
            </control>
          </mc:Choice>
        </mc:AlternateContent>
        <mc:AlternateContent xmlns:mc="http://schemas.openxmlformats.org/markup-compatibility/2006">
          <mc:Choice Requires="x14">
            <control shapeId="3092" r:id="rId16" name="Check Box 20">
              <controlPr defaultSize="0" autoFill="0" autoLine="0" autoPict="0">
                <anchor moveWithCells="1">
                  <from>
                    <xdr:col>9</xdr:col>
                    <xdr:colOff>628650</xdr:colOff>
                    <xdr:row>27</xdr:row>
                    <xdr:rowOff>9525</xdr:rowOff>
                  </from>
                  <to>
                    <xdr:col>9</xdr:col>
                    <xdr:colOff>1133475</xdr:colOff>
                    <xdr:row>28</xdr:row>
                    <xdr:rowOff>47625</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2</xdr:col>
                    <xdr:colOff>28575</xdr:colOff>
                    <xdr:row>26</xdr:row>
                    <xdr:rowOff>19050</xdr:rowOff>
                  </from>
                  <to>
                    <xdr:col>2</xdr:col>
                    <xdr:colOff>438150</xdr:colOff>
                    <xdr:row>27</xdr:row>
                    <xdr:rowOff>28575</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2</xdr:col>
                    <xdr:colOff>762000</xdr:colOff>
                    <xdr:row>26</xdr:row>
                    <xdr:rowOff>19050</xdr:rowOff>
                  </from>
                  <to>
                    <xdr:col>3</xdr:col>
                    <xdr:colOff>66675</xdr:colOff>
                    <xdr:row>27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0B7AC-2D0A-4CE8-8732-091E3C65E35C}">
  <sheetPr codeName="Sheet10">
    <tabColor theme="5" tint="0.39997558519241921"/>
    <pageSetUpPr autoPageBreaks="0" fitToPage="1"/>
  </sheetPr>
  <dimension ref="A1:BA22"/>
  <sheetViews>
    <sheetView showGridLines="0" zoomScale="80" zoomScaleNormal="80" workbookViewId="0">
      <selection activeCell="C7" sqref="C7"/>
    </sheetView>
  </sheetViews>
  <sheetFormatPr defaultColWidth="9.140625" defaultRowHeight="15" x14ac:dyDescent="0.25"/>
  <cols>
    <col min="1" max="1" width="5.85546875" customWidth="1"/>
    <col min="2" max="2" width="6.5703125" hidden="1" customWidth="1"/>
    <col min="3" max="3" width="15.7109375" customWidth="1"/>
    <col min="4" max="4" width="29.140625" customWidth="1"/>
    <col min="5" max="5" width="16.85546875" customWidth="1"/>
    <col min="6" max="8" width="13.5703125" customWidth="1"/>
    <col min="9" max="9" width="15" customWidth="1"/>
    <col min="10" max="10" width="24.5703125" customWidth="1"/>
    <col min="11" max="11" width="54.42578125" customWidth="1"/>
    <col min="12" max="12" width="45.7109375" customWidth="1"/>
    <col min="13" max="13" width="34.5703125" customWidth="1"/>
    <col min="14" max="14" width="14.5703125" customWidth="1"/>
    <col min="15" max="15" width="14.42578125" customWidth="1"/>
    <col min="16" max="16" width="16" customWidth="1"/>
    <col min="17" max="17" width="34" customWidth="1"/>
    <col min="18" max="18" width="54.28515625" customWidth="1"/>
    <col min="19" max="19" width="37.28515625" customWidth="1"/>
    <col min="20" max="21" width="9.140625" customWidth="1"/>
    <col min="22" max="22" width="1.85546875" customWidth="1"/>
    <col min="23" max="23" width="9.140625" customWidth="1"/>
    <col min="24" max="41" width="9.140625" hidden="1" customWidth="1"/>
    <col min="42" max="43" width="18.5703125" hidden="1" customWidth="1"/>
    <col min="44" max="53" width="9.140625" hidden="1" customWidth="1"/>
    <col min="54" max="55" width="0" hidden="1" customWidth="1"/>
  </cols>
  <sheetData>
    <row r="1" spans="1:42" ht="32.25" customHeight="1" x14ac:dyDescent="0.25">
      <c r="A1" s="748" t="s">
        <v>1225</v>
      </c>
      <c r="B1" s="748"/>
      <c r="C1" s="748"/>
      <c r="D1" s="748"/>
      <c r="E1" s="748"/>
      <c r="F1" s="748"/>
      <c r="G1" s="748"/>
      <c r="H1" s="748"/>
      <c r="I1" s="748"/>
      <c r="J1" s="748"/>
      <c r="K1" s="748"/>
      <c r="L1" s="748"/>
      <c r="M1" s="748"/>
      <c r="N1" s="748"/>
      <c r="O1" s="748"/>
      <c r="P1" s="748"/>
      <c r="Q1" s="264"/>
      <c r="R1" s="264"/>
      <c r="S1" s="263"/>
    </row>
    <row r="2" spans="1:42" ht="15" customHeight="1" x14ac:dyDescent="0.25">
      <c r="A2" s="748"/>
      <c r="B2" s="748"/>
      <c r="C2" s="748"/>
      <c r="D2" s="748"/>
      <c r="E2" s="748"/>
      <c r="F2" s="748"/>
      <c r="G2" s="748"/>
      <c r="H2" s="748"/>
      <c r="I2" s="748"/>
      <c r="J2" s="748"/>
      <c r="K2" s="748"/>
      <c r="L2" s="748"/>
      <c r="M2" s="748"/>
      <c r="N2" s="748"/>
      <c r="O2" s="748"/>
      <c r="P2" s="748"/>
      <c r="Q2" s="264"/>
      <c r="R2" s="264"/>
      <c r="S2" s="263"/>
    </row>
    <row r="3" spans="1:42" ht="22.5" customHeight="1" thickBot="1" x14ac:dyDescent="0.3">
      <c r="A3" s="264"/>
      <c r="B3" s="264"/>
      <c r="C3" s="264"/>
      <c r="D3" s="264"/>
      <c r="E3" s="264"/>
      <c r="F3" s="264"/>
      <c r="G3" s="264"/>
      <c r="H3" s="264"/>
      <c r="I3" s="264"/>
      <c r="J3" s="264"/>
      <c r="K3" s="264"/>
      <c r="L3" s="264"/>
      <c r="M3" s="264"/>
      <c r="N3" s="264"/>
      <c r="O3" s="264"/>
      <c r="P3" s="264"/>
      <c r="Q3" s="264"/>
      <c r="R3" s="264"/>
      <c r="S3" s="263"/>
    </row>
    <row r="4" spans="1:42" ht="60.75" customHeight="1" x14ac:dyDescent="0.25">
      <c r="A4" s="265" t="s">
        <v>1246</v>
      </c>
      <c r="B4" s="266"/>
      <c r="C4" s="266"/>
      <c r="D4" s="263"/>
      <c r="E4" s="267"/>
      <c r="F4" s="267"/>
      <c r="G4" s="267"/>
      <c r="H4" s="693" t="s">
        <v>3874</v>
      </c>
      <c r="I4" s="694"/>
      <c r="J4" s="694"/>
      <c r="K4" s="694"/>
      <c r="L4" s="694"/>
      <c r="M4" s="695"/>
      <c r="N4" s="263"/>
      <c r="O4" s="266"/>
      <c r="P4" s="266"/>
      <c r="Q4" s="263"/>
      <c r="R4" s="263"/>
      <c r="S4" s="263"/>
    </row>
    <row r="5" spans="1:42" ht="272.25" customHeight="1" thickBot="1" x14ac:dyDescent="0.3">
      <c r="A5" s="749" t="s">
        <v>1247</v>
      </c>
      <c r="B5" s="749" t="s">
        <v>861</v>
      </c>
      <c r="C5" s="749" t="s">
        <v>53</v>
      </c>
      <c r="D5" s="749" t="s">
        <v>1479</v>
      </c>
      <c r="E5" s="749" t="s">
        <v>1607</v>
      </c>
      <c r="F5" s="688" t="s">
        <v>3553</v>
      </c>
      <c r="G5" s="735" t="s">
        <v>3554</v>
      </c>
      <c r="H5" s="750" t="s">
        <v>1480</v>
      </c>
      <c r="I5" s="749" t="s">
        <v>1695</v>
      </c>
      <c r="J5" s="749" t="s">
        <v>5155</v>
      </c>
      <c r="K5" s="376" t="s">
        <v>5153</v>
      </c>
      <c r="L5" s="749" t="s">
        <v>5154</v>
      </c>
      <c r="M5" s="756" t="s">
        <v>6926</v>
      </c>
      <c r="N5" s="755" t="s">
        <v>1116</v>
      </c>
      <c r="O5" s="725" t="s">
        <v>1586</v>
      </c>
      <c r="P5" s="688" t="s">
        <v>1187</v>
      </c>
      <c r="Q5" s="751" t="s">
        <v>3</v>
      </c>
      <c r="R5" s="751" t="s">
        <v>39</v>
      </c>
      <c r="S5" s="749" t="s">
        <v>1186</v>
      </c>
      <c r="AP5" s="752" t="s">
        <v>3</v>
      </c>
    </row>
    <row r="6" spans="1:42" ht="34.5" customHeight="1" thickBot="1" x14ac:dyDescent="0.3">
      <c r="A6" s="749"/>
      <c r="B6" s="749"/>
      <c r="C6" s="749"/>
      <c r="D6" s="749"/>
      <c r="E6" s="749"/>
      <c r="F6" s="688"/>
      <c r="G6" s="735"/>
      <c r="H6" s="750"/>
      <c r="I6" s="749"/>
      <c r="J6" s="754"/>
      <c r="K6" s="384" t="s">
        <v>3552</v>
      </c>
      <c r="L6" s="755"/>
      <c r="M6" s="756"/>
      <c r="N6" s="755"/>
      <c r="O6" s="725"/>
      <c r="P6" s="688"/>
      <c r="Q6" s="751"/>
      <c r="R6" s="751"/>
      <c r="S6" s="751"/>
      <c r="AP6" s="752"/>
    </row>
    <row r="7" spans="1:42" ht="78" customHeight="1" x14ac:dyDescent="0.25">
      <c r="A7" s="305">
        <v>1</v>
      </c>
      <c r="B7" s="306"/>
      <c r="C7" s="307"/>
      <c r="D7" s="313"/>
      <c r="E7" s="313"/>
      <c r="F7" s="331"/>
      <c r="G7" s="309"/>
      <c r="H7" s="320"/>
      <c r="I7" s="307"/>
      <c r="J7" s="307"/>
      <c r="K7" s="307"/>
      <c r="L7" s="307"/>
      <c r="M7" s="489"/>
      <c r="N7" s="330"/>
      <c r="O7" s="331"/>
      <c r="P7" s="331"/>
      <c r="Q7" s="300" t="str">
        <f>IF(M7="","More Information Required",AP7)</f>
        <v>More Information Required</v>
      </c>
      <c r="R7" s="346" t="str">
        <f>IF(M7="","",VLOOKUP(AP7,RF!$A$3:$B$3008,2,FALSE))</f>
        <v/>
      </c>
      <c r="S7" s="369"/>
      <c r="AA7" t="str">
        <f t="shared" ref="AA7:AA16" si="0">_xlfn.CONCAT(E7,F7,G7)</f>
        <v/>
      </c>
      <c r="AF7">
        <v>1</v>
      </c>
      <c r="AP7" s="64" t="str">
        <f>CONCATENATE("F-4300","-",H7,I7,J7,L7,"-",K7,"-",M7)</f>
        <v>F-4300---</v>
      </c>
    </row>
    <row r="8" spans="1:42" ht="78" customHeight="1" x14ac:dyDescent="0.25">
      <c r="A8" s="305">
        <v>2</v>
      </c>
      <c r="B8" s="306"/>
      <c r="C8" s="307"/>
      <c r="D8" s="313"/>
      <c r="E8" s="313"/>
      <c r="F8" s="331"/>
      <c r="G8" s="309"/>
      <c r="H8" s="320"/>
      <c r="I8" s="307"/>
      <c r="J8" s="307"/>
      <c r="K8" s="307"/>
      <c r="L8" s="307"/>
      <c r="M8" s="489"/>
      <c r="N8" s="330"/>
      <c r="O8" s="331"/>
      <c r="P8" s="331"/>
      <c r="Q8" s="300" t="str">
        <f t="shared" ref="Q8:Q16" si="1">IF(M8="","More Information Required",AP8)</f>
        <v>More Information Required</v>
      </c>
      <c r="R8" s="346" t="str">
        <f>IF(M8="","",VLOOKUP(AP8,RF!$A$3:$B$3008,2,FALSE))</f>
        <v/>
      </c>
      <c r="S8" s="369"/>
      <c r="AA8" t="str">
        <f t="shared" si="0"/>
        <v/>
      </c>
      <c r="AF8">
        <v>2</v>
      </c>
      <c r="AP8" s="64" t="str">
        <f t="shared" ref="AP8:AP16" si="2">CONCATENATE("F-4300","-",H8,I8,J8,L8,"-",K8,"-",M8)</f>
        <v>F-4300---</v>
      </c>
    </row>
    <row r="9" spans="1:42" ht="78" customHeight="1" x14ac:dyDescent="0.25">
      <c r="A9" s="305">
        <v>3</v>
      </c>
      <c r="B9" s="306"/>
      <c r="C9" s="307"/>
      <c r="D9" s="313"/>
      <c r="E9" s="313"/>
      <c r="F9" s="331"/>
      <c r="G9" s="309"/>
      <c r="H9" s="320"/>
      <c r="I9" s="307"/>
      <c r="J9" s="307"/>
      <c r="K9" s="307"/>
      <c r="L9" s="307"/>
      <c r="M9" s="489"/>
      <c r="N9" s="330"/>
      <c r="O9" s="331"/>
      <c r="P9" s="331"/>
      <c r="Q9" s="300" t="str">
        <f t="shared" si="1"/>
        <v>More Information Required</v>
      </c>
      <c r="R9" s="346" t="str">
        <f>IF(M9="","",VLOOKUP(AP9,RF!$A$3:$B$3008,2,FALSE))</f>
        <v/>
      </c>
      <c r="S9" s="369"/>
      <c r="AA9" t="str">
        <f t="shared" si="0"/>
        <v/>
      </c>
      <c r="AF9">
        <v>3</v>
      </c>
      <c r="AP9" s="64" t="str">
        <f t="shared" si="2"/>
        <v>F-4300---</v>
      </c>
    </row>
    <row r="10" spans="1:42" ht="78" customHeight="1" x14ac:dyDescent="0.25">
      <c r="A10" s="305">
        <v>4</v>
      </c>
      <c r="B10" s="306"/>
      <c r="C10" s="307"/>
      <c r="D10" s="313"/>
      <c r="E10" s="313"/>
      <c r="F10" s="331"/>
      <c r="G10" s="309"/>
      <c r="H10" s="320"/>
      <c r="I10" s="307"/>
      <c r="J10" s="307"/>
      <c r="K10" s="307"/>
      <c r="L10" s="307"/>
      <c r="M10" s="489"/>
      <c r="N10" s="330"/>
      <c r="O10" s="331"/>
      <c r="P10" s="331"/>
      <c r="Q10" s="300" t="str">
        <f t="shared" si="1"/>
        <v>More Information Required</v>
      </c>
      <c r="R10" s="346" t="str">
        <f>IF(M10="","",VLOOKUP(AP10,RF!$A$3:$B$3008,2,FALSE))</f>
        <v/>
      </c>
      <c r="S10" s="369"/>
      <c r="AA10" t="str">
        <f t="shared" si="0"/>
        <v/>
      </c>
      <c r="AP10" s="64" t="str">
        <f t="shared" si="2"/>
        <v>F-4300---</v>
      </c>
    </row>
    <row r="11" spans="1:42" ht="78" customHeight="1" x14ac:dyDescent="0.25">
      <c r="A11" s="305">
        <v>5</v>
      </c>
      <c r="B11" s="306"/>
      <c r="C11" s="307"/>
      <c r="D11" s="313"/>
      <c r="E11" s="313"/>
      <c r="F11" s="331"/>
      <c r="G11" s="309"/>
      <c r="H11" s="320"/>
      <c r="I11" s="307"/>
      <c r="J11" s="307"/>
      <c r="K11" s="307"/>
      <c r="L11" s="307"/>
      <c r="M11" s="489"/>
      <c r="N11" s="330"/>
      <c r="O11" s="331"/>
      <c r="P11" s="331"/>
      <c r="Q11" s="300" t="str">
        <f t="shared" si="1"/>
        <v>More Information Required</v>
      </c>
      <c r="R11" s="346" t="str">
        <f>IF(M11="","",VLOOKUP(AP11,RF!$A$3:$B$3008,2,FALSE))</f>
        <v/>
      </c>
      <c r="S11" s="369"/>
      <c r="AA11" t="str">
        <f t="shared" si="0"/>
        <v/>
      </c>
      <c r="AP11" s="64" t="str">
        <f t="shared" si="2"/>
        <v>F-4300---</v>
      </c>
    </row>
    <row r="12" spans="1:42" ht="78" customHeight="1" x14ac:dyDescent="0.25">
      <c r="A12" s="305">
        <v>6</v>
      </c>
      <c r="B12" s="306"/>
      <c r="C12" s="307"/>
      <c r="D12" s="313"/>
      <c r="E12" s="313"/>
      <c r="F12" s="331"/>
      <c r="G12" s="309"/>
      <c r="H12" s="320"/>
      <c r="I12" s="307"/>
      <c r="J12" s="307"/>
      <c r="K12" s="307"/>
      <c r="L12" s="307"/>
      <c r="M12" s="489"/>
      <c r="N12" s="330"/>
      <c r="O12" s="331"/>
      <c r="P12" s="331"/>
      <c r="Q12" s="300" t="str">
        <f t="shared" si="1"/>
        <v>More Information Required</v>
      </c>
      <c r="R12" s="346" t="str">
        <f>IF(M12="","",VLOOKUP(AP12,RF!$A$3:$B$3008,2,FALSE))</f>
        <v/>
      </c>
      <c r="S12" s="369"/>
      <c r="AA12" t="str">
        <f t="shared" si="0"/>
        <v/>
      </c>
      <c r="AP12" s="64" t="str">
        <f t="shared" si="2"/>
        <v>F-4300---</v>
      </c>
    </row>
    <row r="13" spans="1:42" ht="78" customHeight="1" x14ac:dyDescent="0.25">
      <c r="A13" s="305">
        <v>7</v>
      </c>
      <c r="B13" s="306"/>
      <c r="C13" s="307"/>
      <c r="D13" s="313"/>
      <c r="E13" s="313"/>
      <c r="F13" s="331"/>
      <c r="G13" s="309"/>
      <c r="H13" s="320"/>
      <c r="I13" s="307"/>
      <c r="J13" s="307"/>
      <c r="K13" s="307"/>
      <c r="L13" s="307"/>
      <c r="M13" s="489"/>
      <c r="N13" s="330"/>
      <c r="O13" s="331"/>
      <c r="P13" s="331"/>
      <c r="Q13" s="300" t="str">
        <f t="shared" si="1"/>
        <v>More Information Required</v>
      </c>
      <c r="R13" s="346" t="str">
        <f>IF(M13="","",VLOOKUP(AP13,RF!$A$3:$B$3008,2,FALSE))</f>
        <v/>
      </c>
      <c r="S13" s="369"/>
      <c r="AA13" t="str">
        <f t="shared" si="0"/>
        <v/>
      </c>
      <c r="AP13" s="64" t="str">
        <f t="shared" si="2"/>
        <v>F-4300---</v>
      </c>
    </row>
    <row r="14" spans="1:42" ht="78" customHeight="1" x14ac:dyDescent="0.25">
      <c r="A14" s="305">
        <v>8</v>
      </c>
      <c r="B14" s="306"/>
      <c r="C14" s="307"/>
      <c r="D14" s="313"/>
      <c r="E14" s="313"/>
      <c r="F14" s="331"/>
      <c r="G14" s="309"/>
      <c r="H14" s="320"/>
      <c r="I14" s="307"/>
      <c r="J14" s="307"/>
      <c r="K14" s="307"/>
      <c r="L14" s="307"/>
      <c r="M14" s="489"/>
      <c r="N14" s="330"/>
      <c r="O14" s="331"/>
      <c r="P14" s="331"/>
      <c r="Q14" s="300" t="str">
        <f t="shared" si="1"/>
        <v>More Information Required</v>
      </c>
      <c r="R14" s="346" t="str">
        <f>IF(M14="","",VLOOKUP(AP14,RF!$A$3:$B$3008,2,FALSE))</f>
        <v/>
      </c>
      <c r="S14" s="369"/>
      <c r="AA14" t="str">
        <f t="shared" si="0"/>
        <v/>
      </c>
      <c r="AP14" s="64" t="str">
        <f t="shared" si="2"/>
        <v>F-4300---</v>
      </c>
    </row>
    <row r="15" spans="1:42" ht="78" customHeight="1" x14ac:dyDescent="0.25">
      <c r="A15" s="305">
        <v>9</v>
      </c>
      <c r="B15" s="306"/>
      <c r="C15" s="307"/>
      <c r="D15" s="313"/>
      <c r="E15" s="313"/>
      <c r="F15" s="331"/>
      <c r="G15" s="309"/>
      <c r="H15" s="320"/>
      <c r="I15" s="307"/>
      <c r="J15" s="307"/>
      <c r="K15" s="307"/>
      <c r="L15" s="307"/>
      <c r="M15" s="489"/>
      <c r="N15" s="330"/>
      <c r="O15" s="331"/>
      <c r="P15" s="331"/>
      <c r="Q15" s="300" t="str">
        <f t="shared" si="1"/>
        <v>More Information Required</v>
      </c>
      <c r="R15" s="346" t="str">
        <f>IF(M15="","",VLOOKUP(AP15,RF!$A$3:$B$3008,2,FALSE))</f>
        <v/>
      </c>
      <c r="S15" s="369"/>
      <c r="AA15" t="str">
        <f t="shared" si="0"/>
        <v/>
      </c>
      <c r="AP15" s="64" t="str">
        <f t="shared" si="2"/>
        <v>F-4300---</v>
      </c>
    </row>
    <row r="16" spans="1:42" ht="78" customHeight="1" thickBot="1" x14ac:dyDescent="0.3">
      <c r="A16" s="305">
        <v>10</v>
      </c>
      <c r="B16" s="306"/>
      <c r="C16" s="307"/>
      <c r="D16" s="313"/>
      <c r="E16" s="313"/>
      <c r="F16" s="331"/>
      <c r="G16" s="309"/>
      <c r="H16" s="324"/>
      <c r="I16" s="318"/>
      <c r="J16" s="318"/>
      <c r="K16" s="318"/>
      <c r="L16" s="318"/>
      <c r="M16" s="490"/>
      <c r="N16" s="330"/>
      <c r="O16" s="331"/>
      <c r="P16" s="331"/>
      <c r="Q16" s="300" t="str">
        <f t="shared" si="1"/>
        <v>More Information Required</v>
      </c>
      <c r="R16" s="346" t="str">
        <f>IF(M16="","",VLOOKUP(AP16,RF!$A$3:$B$3008,2,FALSE))</f>
        <v/>
      </c>
      <c r="S16" s="369"/>
      <c r="AA16" t="str">
        <f t="shared" si="0"/>
        <v/>
      </c>
      <c r="AP16" s="64" t="str">
        <f t="shared" si="2"/>
        <v>F-4300---</v>
      </c>
    </row>
    <row r="17" spans="1:27" ht="15" customHeight="1" x14ac:dyDescent="0.25">
      <c r="A17" s="753" t="s">
        <v>1189</v>
      </c>
      <c r="B17" s="753"/>
      <c r="C17" s="753"/>
      <c r="D17" s="753"/>
      <c r="E17" s="753"/>
      <c r="F17" s="753"/>
      <c r="G17" s="753"/>
      <c r="H17" s="753"/>
      <c r="I17" s="753"/>
      <c r="J17" s="753"/>
      <c r="K17" s="753"/>
      <c r="L17" s="753"/>
      <c r="M17" s="753"/>
      <c r="N17" s="753"/>
      <c r="O17" s="753"/>
      <c r="P17" s="753"/>
      <c r="Q17" s="753"/>
      <c r="R17" s="424"/>
      <c r="S17" s="401" t="str">
        <f>'F-1000'!V17</f>
        <v>Rev. 18</v>
      </c>
      <c r="AA17" t="str">
        <f>_xlfn.CONCAT(E17,F17,H17)</f>
        <v/>
      </c>
    </row>
    <row r="18" spans="1:27" ht="15" customHeight="1" x14ac:dyDescent="0.25">
      <c r="A18" s="753"/>
      <c r="B18" s="753"/>
      <c r="C18" s="753"/>
      <c r="D18" s="753"/>
      <c r="E18" s="753"/>
      <c r="F18" s="753"/>
      <c r="G18" s="753"/>
      <c r="H18" s="753"/>
      <c r="I18" s="753"/>
      <c r="J18" s="753"/>
      <c r="K18" s="753"/>
      <c r="L18" s="753"/>
      <c r="M18" s="753"/>
      <c r="N18" s="753"/>
      <c r="O18" s="753"/>
      <c r="P18" s="753"/>
      <c r="Q18" s="753"/>
      <c r="R18" s="424"/>
      <c r="S18" s="398"/>
    </row>
    <row r="19" spans="1:27" ht="15" customHeight="1" x14ac:dyDescent="0.25">
      <c r="A19" s="753"/>
      <c r="B19" s="753"/>
      <c r="C19" s="753"/>
      <c r="D19" s="753"/>
      <c r="E19" s="753"/>
      <c r="F19" s="753"/>
      <c r="G19" s="753"/>
      <c r="H19" s="753"/>
      <c r="I19" s="753"/>
      <c r="J19" s="753"/>
      <c r="K19" s="753"/>
      <c r="L19" s="753"/>
      <c r="M19" s="753"/>
      <c r="N19" s="753"/>
      <c r="O19" s="753"/>
      <c r="P19" s="753"/>
      <c r="Q19" s="753"/>
      <c r="R19" s="398"/>
      <c r="S19" s="398"/>
    </row>
    <row r="20" spans="1:27" ht="43.9" customHeight="1" x14ac:dyDescent="0.25">
      <c r="A20" s="753"/>
      <c r="B20" s="753"/>
      <c r="C20" s="753"/>
      <c r="D20" s="753"/>
      <c r="E20" s="753"/>
      <c r="F20" s="753"/>
      <c r="G20" s="753"/>
      <c r="H20" s="753"/>
      <c r="I20" s="753"/>
      <c r="J20" s="753"/>
      <c r="K20" s="753"/>
      <c r="L20" s="753"/>
      <c r="M20" s="753"/>
      <c r="N20" s="753"/>
      <c r="O20" s="753"/>
      <c r="P20" s="753"/>
      <c r="Q20" s="753"/>
      <c r="R20" s="398"/>
      <c r="S20" s="398"/>
    </row>
    <row r="22" spans="1:27" ht="21" x14ac:dyDescent="0.35">
      <c r="A22" s="699" t="s">
        <v>1691</v>
      </c>
      <c r="B22" s="699"/>
      <c r="C22" s="699"/>
      <c r="D22" s="699"/>
      <c r="E22" s="699"/>
      <c r="F22" s="699"/>
      <c r="G22" s="699"/>
      <c r="H22" s="699"/>
      <c r="I22" s="699"/>
      <c r="J22" s="699"/>
      <c r="K22" s="699"/>
      <c r="L22" s="699"/>
      <c r="M22" s="699"/>
      <c r="N22" s="699"/>
      <c r="O22" s="699"/>
      <c r="P22" s="699"/>
      <c r="Q22" s="699"/>
      <c r="R22" s="699"/>
      <c r="S22" s="699"/>
    </row>
  </sheetData>
  <sheetProtection algorithmName="SHA-512" hashValue="8XE5jpoSH8m7ZO4HVpAfCQwf08yL5xVnWUfTNhLXnw7zB2E31rn5UmdV63LjqfbJ7HrTHdTyuQurITeV30alfw==" saltValue="wXXsgny7uowfJEkY3Sh+5A==" spinCount="100000" sheet="1" formatCells="0" selectLockedCells="1"/>
  <mergeCells count="23">
    <mergeCell ref="A22:S22"/>
    <mergeCell ref="Q5:Q6"/>
    <mergeCell ref="R5:R6"/>
    <mergeCell ref="S5:S6"/>
    <mergeCell ref="AP5:AP6"/>
    <mergeCell ref="A17:Q20"/>
    <mergeCell ref="I5:I6"/>
    <mergeCell ref="J5:J6"/>
    <mergeCell ref="N5:N6"/>
    <mergeCell ref="O5:O6"/>
    <mergeCell ref="P5:P6"/>
    <mergeCell ref="G5:G6"/>
    <mergeCell ref="L5:L6"/>
    <mergeCell ref="M5:M6"/>
    <mergeCell ref="A1:P2"/>
    <mergeCell ref="A5:A6"/>
    <mergeCell ref="B5:B6"/>
    <mergeCell ref="C5:C6"/>
    <mergeCell ref="D5:D6"/>
    <mergeCell ref="E5:E6"/>
    <mergeCell ref="F5:F6"/>
    <mergeCell ref="H5:H6"/>
    <mergeCell ref="H4:M4"/>
  </mergeCells>
  <conditionalFormatting sqref="F7:G16 O7:P16">
    <cfRule type="containsText" dxfId="25" priority="3" operator="containsText" text="More Information Required">
      <formula>NOT(ISERROR(SEARCH("More Information Required",F7)))</formula>
    </cfRule>
  </conditionalFormatting>
  <conditionalFormatting sqref="Q7:Q16">
    <cfRule type="cellIs" dxfId="24" priority="1" operator="equal">
      <formula>"More Information Required"</formula>
    </cfRule>
  </conditionalFormatting>
  <conditionalFormatting sqref="R7:R16">
    <cfRule type="containsText" dxfId="23" priority="2" operator="containsText" text="More Information Required">
      <formula>NOT(ISERROR(SEARCH("More Information Required",R7)))</formula>
    </cfRule>
  </conditionalFormatting>
  <hyperlinks>
    <hyperlink ref="A22:S22" location="'Table of Contents'!A1" display="To return to the index, click this link" xr:uid="{334433E0-889F-434C-9B7B-B88B7608B1A4}"/>
    <hyperlink ref="K6" r:id="rId1" xr:uid="{D68DE5A9-D1A8-45BD-AEFE-8A8D1E3813EA}"/>
  </hyperlinks>
  <printOptions horizontalCentered="1"/>
  <pageMargins left="0.25" right="0.25" top="0.5" bottom="0.75" header="0.3" footer="0.3"/>
  <pageSetup scale="29" orientation="landscape" r:id="rId2"/>
  <headerFooter>
    <oddHeader>&amp;LONICON Incorporated - Order Form</oddHeader>
    <oddFooter>&amp;C&amp;"-,Bold"11451 Belcher Road South, Largo, FL 33773 • Tel +1 (727) 447-6140 • Fax +1 (727) 442-5699
www.onicon.com • customerservice@onicon.com</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915670C8-A261-4386-89FA-79AC911BBD39}">
          <x14:formula1>
            <xm:f>RF!$I$3:$I$17</xm:f>
          </x14:formula1>
          <xm:sqref>D7:D16</xm:sqref>
        </x14:dataValidation>
        <x14:dataValidation type="list" allowBlank="1" showInputMessage="1" showErrorMessage="1" xr:uid="{A1FF8619-C52C-4E53-B875-83362400C972}">
          <x14:formula1>
            <xm:f>RF!$N$28:$N$33</xm:f>
          </x14:formula1>
          <xm:sqref>O7:O16</xm:sqref>
        </x14:dataValidation>
        <x14:dataValidation type="list" allowBlank="1" showInputMessage="1" showErrorMessage="1" xr:uid="{A21B738B-2DB6-4EDD-8323-839DF82FA95B}">
          <x14:formula1>
            <xm:f>RF!$P$3:$P$27</xm:f>
          </x14:formula1>
          <xm:sqref>E7:E16</xm:sqref>
        </x14:dataValidation>
        <x14:dataValidation type="list" allowBlank="1" showInputMessage="1" showErrorMessage="1" xr:uid="{0B7E372D-F0A2-4010-8977-00EEF2C771A3}">
          <x14:formula1>
            <xm:f>RF!$H$28:$H$33</xm:f>
          </x14:formula1>
          <xm:sqref>F7:F16</xm:sqref>
        </x14:dataValidation>
        <x14:dataValidation type="list" allowBlank="1" showInputMessage="1" showErrorMessage="1" xr:uid="{0E8AF086-0C42-4C0E-8653-7BD0F84401EF}">
          <x14:formula1>
            <xm:f>IF(F7=RF!$I$21,RF!$I$22:$I$24,IF(F7=RF!$J$21,RF!$J$22:$J$24,IF(F7=RF!$K$21,RF!$K$22:$K$23,IF(F7=RF!$L$21,RF!$L$22:$L$24,IF(F7=RF!$I$28,RF!$I$29:$I$35,IF(F7=RF!$J$28,RF!$J$29:$J$33))))))</xm:f>
          </x14:formula1>
          <xm:sqref>G7:G16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4E424-341E-458B-BA9B-58DA92AA857E}">
  <sheetPr codeName="Sheet114">
    <tabColor theme="5" tint="0.39997558519241921"/>
    <pageSetUpPr autoPageBreaks="0" fitToPage="1"/>
  </sheetPr>
  <dimension ref="B1:AY26"/>
  <sheetViews>
    <sheetView showGridLines="0" zoomScale="80" zoomScaleNormal="80" workbookViewId="0">
      <selection activeCell="D5" sqref="D5"/>
    </sheetView>
  </sheetViews>
  <sheetFormatPr defaultColWidth="9.140625" defaultRowHeight="15" x14ac:dyDescent="0.25"/>
  <cols>
    <col min="1" max="1" width="2" customWidth="1"/>
    <col min="2" max="2" width="5.85546875" customWidth="1"/>
    <col min="3" max="3" width="7.140625" hidden="1" customWidth="1"/>
    <col min="4" max="4" width="17.5703125" customWidth="1"/>
    <col min="5" max="5" width="30.42578125" customWidth="1"/>
    <col min="6" max="6" width="20.42578125" customWidth="1"/>
    <col min="7" max="7" width="17.42578125" customWidth="1"/>
    <col min="8" max="8" width="20.85546875" customWidth="1"/>
    <col min="9" max="9" width="14.140625" customWidth="1"/>
    <col min="10" max="10" width="17.42578125" style="1" customWidth="1"/>
    <col min="11" max="11" width="18.140625" customWidth="1"/>
    <col min="12" max="12" width="15.28515625" customWidth="1"/>
    <col min="13" max="13" width="13.140625" customWidth="1"/>
    <col min="14" max="14" width="16.85546875" customWidth="1"/>
    <col min="15" max="15" width="35.5703125" customWidth="1"/>
    <col min="16" max="16" width="56.42578125" customWidth="1"/>
    <col min="17" max="17" width="33.140625" customWidth="1"/>
    <col min="18" max="18" width="9.140625" customWidth="1"/>
    <col min="19" max="26" width="9.140625" hidden="1" customWidth="1"/>
    <col min="27" max="27" width="9.85546875" hidden="1" customWidth="1"/>
    <col min="28" max="34" width="9.140625" hidden="1" customWidth="1"/>
    <col min="35" max="35" width="21.7109375" hidden="1" customWidth="1"/>
    <col min="36" max="36" width="16.5703125" hidden="1" customWidth="1"/>
    <col min="37" max="37" width="16.140625" hidden="1" customWidth="1"/>
    <col min="38" max="38" width="17.7109375" hidden="1" customWidth="1"/>
    <col min="39" max="51" width="9.140625" hidden="1" customWidth="1"/>
    <col min="52" max="62" width="9.140625" customWidth="1"/>
  </cols>
  <sheetData>
    <row r="1" spans="2:39" ht="48.6" customHeight="1" x14ac:dyDescent="0.25">
      <c r="B1" s="532" t="s">
        <v>6907</v>
      </c>
      <c r="C1" s="572"/>
      <c r="D1" s="425"/>
      <c r="E1" s="426"/>
      <c r="F1" s="426"/>
      <c r="G1" s="426"/>
      <c r="H1" s="426"/>
      <c r="I1" s="426"/>
      <c r="J1" s="427"/>
      <c r="K1" s="403"/>
      <c r="L1" s="403"/>
      <c r="M1" s="403"/>
      <c r="N1" s="403"/>
      <c r="O1" s="403"/>
      <c r="P1" s="403"/>
      <c r="Q1" s="398"/>
    </row>
    <row r="2" spans="2:39" ht="43.35" customHeight="1" thickBot="1" x14ac:dyDescent="0.3">
      <c r="B2" s="403"/>
      <c r="C2" s="403"/>
      <c r="D2" s="403"/>
      <c r="E2" s="403"/>
      <c r="F2" s="403"/>
      <c r="G2" s="403"/>
      <c r="H2" s="403"/>
      <c r="I2" s="398"/>
      <c r="J2" s="428"/>
      <c r="K2" s="403"/>
      <c r="L2" s="403"/>
      <c r="M2" s="403"/>
      <c r="N2" s="403"/>
      <c r="O2" s="403"/>
      <c r="P2" s="403"/>
      <c r="Q2" s="398"/>
    </row>
    <row r="3" spans="2:39" ht="69.75" customHeight="1" x14ac:dyDescent="0.25">
      <c r="B3" s="736" t="s">
        <v>5163</v>
      </c>
      <c r="C3" s="736"/>
      <c r="D3" s="736"/>
      <c r="E3" s="737"/>
      <c r="F3" s="721" t="s">
        <v>6908</v>
      </c>
      <c r="G3" s="730"/>
      <c r="H3" s="730"/>
      <c r="I3" s="730"/>
      <c r="J3" s="730"/>
      <c r="K3" s="723"/>
      <c r="L3" s="573"/>
      <c r="M3" s="429"/>
      <c r="N3" s="403"/>
      <c r="O3" s="403"/>
      <c r="P3" s="403"/>
      <c r="Q3" s="398"/>
    </row>
    <row r="4" spans="2:39" ht="224.25" customHeight="1" x14ac:dyDescent="0.25">
      <c r="B4" s="388" t="s">
        <v>1247</v>
      </c>
      <c r="C4" s="388" t="s">
        <v>861</v>
      </c>
      <c r="D4" s="388" t="s">
        <v>53</v>
      </c>
      <c r="E4" s="416" t="s">
        <v>6909</v>
      </c>
      <c r="F4" s="363" t="s">
        <v>6910</v>
      </c>
      <c r="G4" s="389" t="s">
        <v>6925</v>
      </c>
      <c r="H4" s="388" t="s">
        <v>6911</v>
      </c>
      <c r="I4" s="391" t="s">
        <v>1483</v>
      </c>
      <c r="J4" s="389" t="s">
        <v>6912</v>
      </c>
      <c r="K4" s="417" t="s">
        <v>6913</v>
      </c>
      <c r="L4" s="390" t="s">
        <v>6914</v>
      </c>
      <c r="M4" s="533" t="s">
        <v>6915</v>
      </c>
      <c r="N4" s="388" t="s">
        <v>6916</v>
      </c>
      <c r="O4" s="409" t="s">
        <v>3</v>
      </c>
      <c r="P4" s="409" t="s">
        <v>39</v>
      </c>
      <c r="Q4" s="389" t="s">
        <v>1199</v>
      </c>
      <c r="AI4" s="534" t="s">
        <v>3</v>
      </c>
      <c r="AJ4" s="536" t="s">
        <v>1482</v>
      </c>
      <c r="AK4" s="83"/>
      <c r="AL4" s="83"/>
      <c r="AM4" s="83"/>
    </row>
    <row r="5" spans="2:39" ht="74.25" customHeight="1" x14ac:dyDescent="0.25">
      <c r="B5" s="291">
        <v>1</v>
      </c>
      <c r="C5" s="292"/>
      <c r="D5" s="584"/>
      <c r="E5" s="332"/>
      <c r="F5" s="574"/>
      <c r="G5" s="294"/>
      <c r="H5" s="575"/>
      <c r="I5" s="294"/>
      <c r="J5" s="585"/>
      <c r="K5" s="586"/>
      <c r="L5" s="587"/>
      <c r="M5" s="559"/>
      <c r="N5" s="576"/>
      <c r="O5" s="300" t="str">
        <f>IF(H5="","More Information Required",AI5)</f>
        <v>More Information Required</v>
      </c>
      <c r="P5" s="346" t="str">
        <f>IF(H5="","",VLOOKUP(AI5,RF!$A$3:$B$6023,2,FALSE))</f>
        <v/>
      </c>
      <c r="Q5" s="562"/>
      <c r="AI5" s="154" t="str">
        <f>CONCATENATE("FT-4600","-",F5,"-",G5,H5,I5,"-",J5,K5)</f>
        <v>FT-4600---</v>
      </c>
      <c r="AJ5" s="577" t="s">
        <v>1484</v>
      </c>
      <c r="AK5" s="87">
        <v>0</v>
      </c>
      <c r="AL5" s="87">
        <v>6</v>
      </c>
      <c r="AM5" s="83" t="s">
        <v>6917</v>
      </c>
    </row>
    <row r="6" spans="2:39" ht="69.95" customHeight="1" x14ac:dyDescent="0.25">
      <c r="B6" s="291">
        <v>2</v>
      </c>
      <c r="C6" s="292"/>
      <c r="D6" s="584"/>
      <c r="E6" s="332"/>
      <c r="F6" s="574"/>
      <c r="G6" s="294"/>
      <c r="H6" s="575"/>
      <c r="I6" s="294"/>
      <c r="J6" s="585"/>
      <c r="K6" s="586"/>
      <c r="L6" s="587"/>
      <c r="M6" s="559"/>
      <c r="N6" s="576"/>
      <c r="O6" s="300" t="str">
        <f>IF(H6="","More Information Required",AI6)</f>
        <v>More Information Required</v>
      </c>
      <c r="P6" s="346" t="str">
        <f>IF(H6="","",VLOOKUP(AI6,RF!$A$3:$B$6023,2,FALSE))</f>
        <v/>
      </c>
      <c r="Q6" s="562"/>
      <c r="AI6" s="154" t="str">
        <f>CONCATENATE("FT-4600","-",F6,"-",G6,H6,I6,"-",J6,K6)</f>
        <v>FT-4600---</v>
      </c>
      <c r="AJ6" s="87">
        <v>340</v>
      </c>
      <c r="AK6" s="87">
        <v>1</v>
      </c>
      <c r="AL6" s="87">
        <v>9</v>
      </c>
      <c r="AM6" s="83" t="s">
        <v>6918</v>
      </c>
    </row>
    <row r="7" spans="2:39" ht="69.95" customHeight="1" x14ac:dyDescent="0.25">
      <c r="B7" s="291">
        <v>3</v>
      </c>
      <c r="C7" s="292"/>
      <c r="D7" s="584"/>
      <c r="E7" s="332"/>
      <c r="F7" s="574"/>
      <c r="G7" s="294"/>
      <c r="H7" s="575"/>
      <c r="I7" s="294"/>
      <c r="J7" s="585"/>
      <c r="K7" s="586"/>
      <c r="L7" s="587"/>
      <c r="M7" s="559"/>
      <c r="N7" s="576"/>
      <c r="O7" s="300" t="str">
        <f t="shared" ref="O7:O14" si="0">IF(H7="","More Information Required",AI7)</f>
        <v>More Information Required</v>
      </c>
      <c r="P7" s="346" t="str">
        <f>IF(H7="","",VLOOKUP(AI7,RF!$A$3:$B$6023,2,FALSE))</f>
        <v/>
      </c>
      <c r="Q7" s="562"/>
      <c r="S7" s="166"/>
      <c r="T7" s="28"/>
      <c r="U7" s="28"/>
      <c r="V7" s="28"/>
      <c r="W7" s="29"/>
      <c r="X7" s="28"/>
      <c r="Y7" s="28"/>
      <c r="Z7" s="28"/>
      <c r="AA7" s="28"/>
      <c r="AB7" s="28"/>
      <c r="AC7" s="28"/>
      <c r="AD7" s="28"/>
      <c r="AE7" s="28"/>
      <c r="AF7" s="29"/>
      <c r="AG7" s="29"/>
      <c r="AH7" s="29"/>
      <c r="AI7" s="154" t="str">
        <f t="shared" ref="AI7:AI14" si="1">CONCATENATE("FT-4600","-",F7,"-",G7,H7,I7,"-",J7,K7)</f>
        <v>FT-4600---</v>
      </c>
      <c r="AJ7" s="578" t="s">
        <v>1599</v>
      </c>
      <c r="AK7" s="87">
        <v>0</v>
      </c>
      <c r="AL7" s="83"/>
      <c r="AM7" s="83" t="s">
        <v>6919</v>
      </c>
    </row>
    <row r="8" spans="2:39" ht="69.95" customHeight="1" x14ac:dyDescent="0.25">
      <c r="B8" s="291">
        <v>4</v>
      </c>
      <c r="C8" s="292"/>
      <c r="D8" s="584"/>
      <c r="E8" s="332"/>
      <c r="F8" s="574"/>
      <c r="G8" s="294"/>
      <c r="H8" s="575"/>
      <c r="I8" s="294"/>
      <c r="J8" s="585"/>
      <c r="K8" s="586"/>
      <c r="L8" s="587"/>
      <c r="M8" s="559"/>
      <c r="N8" s="576"/>
      <c r="O8" s="300" t="str">
        <f t="shared" si="0"/>
        <v>More Information Required</v>
      </c>
      <c r="P8" s="346" t="str">
        <f>IF(H8="","",VLOOKUP(AI8,RF!$A$3:$B$6023,2,FALSE))</f>
        <v/>
      </c>
      <c r="Q8" s="562"/>
      <c r="S8" s="579"/>
      <c r="T8" s="28"/>
      <c r="U8" s="28"/>
      <c r="V8" s="28"/>
      <c r="W8" s="28"/>
      <c r="X8" s="28"/>
      <c r="Y8" s="28"/>
      <c r="Z8" s="29"/>
      <c r="AA8" s="29"/>
      <c r="AB8" s="28"/>
      <c r="AC8" s="28"/>
      <c r="AD8" s="28"/>
      <c r="AE8" s="28"/>
      <c r="AF8" s="29"/>
      <c r="AG8" s="29"/>
      <c r="AH8" s="29"/>
      <c r="AI8" s="154" t="str">
        <f t="shared" si="1"/>
        <v>FT-4600---</v>
      </c>
      <c r="AJ8" s="578" t="s">
        <v>1600</v>
      </c>
      <c r="AK8" s="87">
        <v>2</v>
      </c>
      <c r="AL8" s="83"/>
      <c r="AM8" s="83" t="s">
        <v>6920</v>
      </c>
    </row>
    <row r="9" spans="2:39" ht="69.95" customHeight="1" x14ac:dyDescent="0.25">
      <c r="B9" s="291">
        <v>5</v>
      </c>
      <c r="C9" s="292"/>
      <c r="D9" s="584"/>
      <c r="E9" s="332"/>
      <c r="F9" s="574"/>
      <c r="G9" s="294"/>
      <c r="H9" s="575"/>
      <c r="I9" s="294"/>
      <c r="J9" s="585"/>
      <c r="K9" s="586"/>
      <c r="L9" s="587"/>
      <c r="M9" s="559"/>
      <c r="N9" s="576"/>
      <c r="O9" s="300" t="str">
        <f t="shared" si="0"/>
        <v>More Information Required</v>
      </c>
      <c r="P9" s="346" t="str">
        <f>IF(H9="","",VLOOKUP(AI9,RF!$A$3:$B$6023,2,FALSE))</f>
        <v/>
      </c>
      <c r="Q9" s="562"/>
      <c r="S9" s="29"/>
      <c r="T9" s="28"/>
      <c r="U9" s="28"/>
      <c r="V9" s="29"/>
      <c r="W9" s="29"/>
      <c r="X9" s="29"/>
      <c r="Y9" s="29"/>
      <c r="Z9" s="29"/>
      <c r="AA9" s="29"/>
      <c r="AB9" s="28"/>
      <c r="AC9" s="29"/>
      <c r="AD9" s="28"/>
      <c r="AE9" s="28"/>
      <c r="AF9" s="29"/>
      <c r="AG9" s="29"/>
      <c r="AH9" s="29"/>
      <c r="AI9" s="154" t="str">
        <f t="shared" si="1"/>
        <v>FT-4600---</v>
      </c>
      <c r="AJ9" s="578" t="s">
        <v>1601</v>
      </c>
      <c r="AK9" s="83"/>
      <c r="AL9" s="83"/>
      <c r="AM9" s="83" t="s">
        <v>6921</v>
      </c>
    </row>
    <row r="10" spans="2:39" ht="69.95" customHeight="1" x14ac:dyDescent="0.25">
      <c r="B10" s="291">
        <v>6</v>
      </c>
      <c r="C10" s="292"/>
      <c r="D10" s="584"/>
      <c r="E10" s="332"/>
      <c r="F10" s="574"/>
      <c r="G10" s="294"/>
      <c r="H10" s="575"/>
      <c r="I10" s="294"/>
      <c r="J10" s="585"/>
      <c r="K10" s="586"/>
      <c r="L10" s="587"/>
      <c r="M10" s="559"/>
      <c r="N10" s="576"/>
      <c r="O10" s="300" t="str">
        <f t="shared" si="0"/>
        <v>More Information Required</v>
      </c>
      <c r="P10" s="346" t="str">
        <f>IF(H10="","",VLOOKUP(AI10,RF!$A$3:$B$6023,2,FALSE))</f>
        <v/>
      </c>
      <c r="Q10" s="562"/>
      <c r="S10" s="29"/>
      <c r="T10" s="28"/>
      <c r="U10" s="28"/>
      <c r="V10" s="29"/>
      <c r="W10" s="29"/>
      <c r="X10" s="29"/>
      <c r="Y10" s="29"/>
      <c r="Z10" s="29"/>
      <c r="AA10" s="29"/>
      <c r="AB10" s="28"/>
      <c r="AC10" s="29"/>
      <c r="AD10" s="28"/>
      <c r="AE10" s="28"/>
      <c r="AF10" s="29"/>
      <c r="AG10" s="29"/>
      <c r="AH10" s="29"/>
      <c r="AI10" s="154" t="str">
        <f t="shared" si="1"/>
        <v>FT-4600---</v>
      </c>
      <c r="AJ10" s="578" t="s">
        <v>1602</v>
      </c>
      <c r="AK10" s="83"/>
      <c r="AL10" s="83"/>
    </row>
    <row r="11" spans="2:39" ht="69.95" customHeight="1" x14ac:dyDescent="0.25">
      <c r="B11" s="291">
        <v>7</v>
      </c>
      <c r="C11" s="292"/>
      <c r="D11" s="584"/>
      <c r="E11" s="332"/>
      <c r="F11" s="574"/>
      <c r="G11" s="294"/>
      <c r="H11" s="575"/>
      <c r="I11" s="294"/>
      <c r="J11" s="585"/>
      <c r="K11" s="586"/>
      <c r="L11" s="587"/>
      <c r="M11" s="559"/>
      <c r="N11" s="576"/>
      <c r="O11" s="300" t="str">
        <f t="shared" si="0"/>
        <v>More Information Required</v>
      </c>
      <c r="P11" s="346" t="str">
        <f>IF(H11="","",VLOOKUP(AI11,RF!$A$3:$B$6023,2,FALSE))</f>
        <v/>
      </c>
      <c r="Q11" s="562"/>
      <c r="S11" s="29"/>
      <c r="T11" s="28"/>
      <c r="U11" s="28"/>
      <c r="V11" s="29"/>
      <c r="W11" s="29"/>
      <c r="X11" s="29"/>
      <c r="Y11" s="29"/>
      <c r="Z11" s="29"/>
      <c r="AA11" s="29"/>
      <c r="AB11" s="28"/>
      <c r="AC11" s="29"/>
      <c r="AD11" s="28"/>
      <c r="AE11" s="28"/>
      <c r="AF11" s="29"/>
      <c r="AG11" s="29"/>
      <c r="AH11" s="29"/>
      <c r="AI11" s="154" t="str">
        <f t="shared" si="1"/>
        <v>FT-4600---</v>
      </c>
      <c r="AJ11" s="578" t="s">
        <v>1603</v>
      </c>
      <c r="AK11" s="83"/>
      <c r="AL11" s="83"/>
    </row>
    <row r="12" spans="2:39" ht="69.95" customHeight="1" x14ac:dyDescent="0.25">
      <c r="B12" s="291">
        <v>8</v>
      </c>
      <c r="C12" s="292"/>
      <c r="D12" s="584"/>
      <c r="E12" s="332"/>
      <c r="F12" s="574"/>
      <c r="G12" s="294"/>
      <c r="H12" s="575"/>
      <c r="I12" s="294"/>
      <c r="J12" s="585"/>
      <c r="K12" s="586"/>
      <c r="L12" s="587"/>
      <c r="M12" s="559"/>
      <c r="N12" s="576"/>
      <c r="O12" s="300" t="str">
        <f t="shared" si="0"/>
        <v>More Information Required</v>
      </c>
      <c r="P12" s="346" t="str">
        <f>IF(H12="","",VLOOKUP(AI12,RF!$A$3:$B$6023,2,FALSE))</f>
        <v/>
      </c>
      <c r="Q12" s="562"/>
      <c r="S12" s="580"/>
      <c r="T12" s="28"/>
      <c r="U12" s="28"/>
      <c r="V12" s="29"/>
      <c r="W12" s="29"/>
      <c r="X12" s="29"/>
      <c r="Y12" s="29"/>
      <c r="Z12" s="29"/>
      <c r="AA12" s="29"/>
      <c r="AB12" s="28"/>
      <c r="AC12" s="29"/>
      <c r="AD12" s="28"/>
      <c r="AE12" s="28"/>
      <c r="AF12" s="29"/>
      <c r="AG12" s="29"/>
      <c r="AH12" s="29"/>
      <c r="AI12" s="154" t="str">
        <f t="shared" si="1"/>
        <v>FT-4600---</v>
      </c>
      <c r="AJ12" s="578" t="s">
        <v>1604</v>
      </c>
      <c r="AK12" s="83"/>
      <c r="AL12" s="83"/>
    </row>
    <row r="13" spans="2:39" ht="69.95" customHeight="1" x14ac:dyDescent="0.25">
      <c r="B13" s="291">
        <v>9</v>
      </c>
      <c r="C13" s="292"/>
      <c r="D13" s="584"/>
      <c r="E13" s="332"/>
      <c r="F13" s="574"/>
      <c r="G13" s="294"/>
      <c r="H13" s="575"/>
      <c r="I13" s="294"/>
      <c r="J13" s="585"/>
      <c r="K13" s="586"/>
      <c r="L13" s="587"/>
      <c r="M13" s="559"/>
      <c r="N13" s="576"/>
      <c r="O13" s="300" t="str">
        <f t="shared" si="0"/>
        <v>More Information Required</v>
      </c>
      <c r="P13" s="346" t="str">
        <f>IF(H13="","",VLOOKUP(AI13,RF!$A$3:$B$6023,2,FALSE))</f>
        <v/>
      </c>
      <c r="Q13" s="562"/>
      <c r="S13" s="29"/>
      <c r="T13" s="28"/>
      <c r="U13" s="28"/>
      <c r="V13" s="29"/>
      <c r="W13" s="29"/>
      <c r="X13" s="29"/>
      <c r="Y13" s="29"/>
      <c r="Z13" s="29"/>
      <c r="AA13" s="29"/>
      <c r="AB13" s="28"/>
      <c r="AC13" s="29"/>
      <c r="AD13" s="28"/>
      <c r="AE13" s="28"/>
      <c r="AF13" s="29"/>
      <c r="AG13" s="29"/>
      <c r="AH13" s="29"/>
      <c r="AI13" s="154" t="str">
        <f t="shared" si="1"/>
        <v>FT-4600---</v>
      </c>
      <c r="AJ13" s="578" t="s">
        <v>1605</v>
      </c>
      <c r="AK13" s="83"/>
      <c r="AL13" s="83"/>
    </row>
    <row r="14" spans="2:39" ht="69.95" customHeight="1" thickBot="1" x14ac:dyDescent="0.3">
      <c r="B14" s="291">
        <v>10</v>
      </c>
      <c r="C14" s="292"/>
      <c r="D14" s="584"/>
      <c r="E14" s="332"/>
      <c r="F14" s="581"/>
      <c r="G14" s="588"/>
      <c r="H14" s="582"/>
      <c r="I14" s="588"/>
      <c r="J14" s="589"/>
      <c r="K14" s="590"/>
      <c r="L14" s="587"/>
      <c r="M14" s="559"/>
      <c r="N14" s="576"/>
      <c r="O14" s="300" t="str">
        <f t="shared" si="0"/>
        <v>More Information Required</v>
      </c>
      <c r="P14" s="346" t="str">
        <f>IF(H14="","",VLOOKUP(AI14,RF!$A$3:$B$6023,2,FALSE))</f>
        <v/>
      </c>
      <c r="Q14" s="562"/>
      <c r="S14" s="29"/>
      <c r="T14" s="28"/>
      <c r="U14" s="28"/>
      <c r="V14" s="29"/>
      <c r="W14" s="29"/>
      <c r="X14" s="29"/>
      <c r="Y14" s="29"/>
      <c r="Z14" s="29"/>
      <c r="AA14" s="29"/>
      <c r="AB14" s="28"/>
      <c r="AC14" s="29"/>
      <c r="AD14" s="28"/>
      <c r="AE14" s="28"/>
      <c r="AF14" s="29"/>
      <c r="AG14" s="29"/>
      <c r="AH14" s="29"/>
      <c r="AI14" s="154" t="str">
        <f t="shared" si="1"/>
        <v>FT-4600---</v>
      </c>
      <c r="AJ14" s="583"/>
      <c r="AK14" s="83"/>
      <c r="AL14" s="83"/>
    </row>
    <row r="15" spans="2:39" ht="15.75" thickBot="1" x14ac:dyDescent="0.3">
      <c r="B15" s="398"/>
      <c r="C15" s="398"/>
      <c r="D15" s="398"/>
      <c r="E15" s="398"/>
      <c r="F15" s="398"/>
      <c r="G15" s="398"/>
      <c r="H15" s="398"/>
      <c r="I15" s="398"/>
      <c r="J15" s="428"/>
      <c r="K15" s="398"/>
      <c r="L15" s="398"/>
      <c r="M15" s="398"/>
      <c r="N15" s="398"/>
      <c r="O15" s="398"/>
      <c r="P15" s="398"/>
      <c r="Q15" s="401" t="str">
        <f>'F-1000'!V17</f>
        <v>Rev. 18</v>
      </c>
      <c r="S15" s="29"/>
      <c r="T15" s="29"/>
      <c r="U15" s="29"/>
      <c r="V15" s="29"/>
      <c r="W15" s="29"/>
      <c r="X15" s="29"/>
      <c r="Y15" s="29"/>
      <c r="Z15" s="29"/>
      <c r="AA15" s="29"/>
      <c r="AB15" s="29"/>
      <c r="AC15" s="29"/>
      <c r="AD15" s="29"/>
      <c r="AE15" s="29"/>
      <c r="AF15" s="29"/>
      <c r="AG15" s="29"/>
      <c r="AH15" s="29"/>
      <c r="AI15" s="29"/>
      <c r="AJ15" s="29"/>
    </row>
    <row r="16" spans="2:39" ht="27" customHeight="1" x14ac:dyDescent="0.25">
      <c r="B16" s="757" t="s">
        <v>5164</v>
      </c>
      <c r="C16" s="758"/>
      <c r="D16" s="758"/>
      <c r="E16" s="758"/>
      <c r="F16" s="502"/>
      <c r="G16" s="503"/>
      <c r="H16" s="502"/>
      <c r="I16" s="504"/>
      <c r="J16" s="502"/>
      <c r="K16" s="518"/>
      <c r="L16" s="263"/>
      <c r="M16" s="398"/>
      <c r="N16" s="398"/>
      <c r="O16" s="398"/>
      <c r="P16" s="398"/>
      <c r="Q16" s="401"/>
      <c r="S16" s="29"/>
      <c r="T16" s="29"/>
      <c r="U16" s="29"/>
      <c r="V16" s="29"/>
      <c r="W16" s="29"/>
      <c r="X16" s="29"/>
      <c r="Y16" s="29"/>
      <c r="Z16" s="29"/>
      <c r="AA16" s="29"/>
      <c r="AB16" s="29"/>
      <c r="AC16" s="29"/>
      <c r="AD16" s="29"/>
      <c r="AE16" s="29"/>
      <c r="AF16" s="29"/>
      <c r="AG16" s="29"/>
      <c r="AH16" s="29"/>
      <c r="AI16" s="29"/>
      <c r="AJ16" s="29"/>
    </row>
    <row r="17" spans="2:36" ht="38.25" customHeight="1" x14ac:dyDescent="0.25">
      <c r="B17" s="759" t="s">
        <v>5168</v>
      </c>
      <c r="C17" s="760"/>
      <c r="D17" s="760"/>
      <c r="E17" s="760"/>
      <c r="F17" s="760"/>
      <c r="G17" s="760"/>
      <c r="H17" s="760"/>
      <c r="I17" s="760"/>
      <c r="J17" s="760"/>
      <c r="K17" s="761"/>
      <c r="L17" s="535"/>
      <c r="M17" s="398"/>
      <c r="N17" s="398"/>
      <c r="O17" s="398"/>
      <c r="P17" s="398"/>
      <c r="Q17" s="401"/>
      <c r="S17" s="29"/>
      <c r="T17" s="29"/>
      <c r="U17" s="29"/>
      <c r="V17" s="29"/>
      <c r="W17" s="29"/>
      <c r="X17" s="29"/>
      <c r="Y17" s="29"/>
      <c r="Z17" s="29"/>
      <c r="AA17" s="29"/>
      <c r="AB17" s="29"/>
      <c r="AC17" s="29"/>
      <c r="AD17" s="29"/>
      <c r="AE17" s="29"/>
      <c r="AF17" s="29"/>
      <c r="AG17" s="29"/>
      <c r="AH17" s="29"/>
      <c r="AI17" s="29"/>
      <c r="AJ17" s="29"/>
    </row>
    <row r="18" spans="2:36" ht="38.25" customHeight="1" x14ac:dyDescent="0.25">
      <c r="B18" s="759"/>
      <c r="C18" s="760"/>
      <c r="D18" s="760"/>
      <c r="E18" s="760"/>
      <c r="F18" s="760"/>
      <c r="G18" s="760"/>
      <c r="H18" s="760"/>
      <c r="I18" s="760"/>
      <c r="J18" s="760"/>
      <c r="K18" s="761"/>
      <c r="L18" s="535"/>
      <c r="M18" s="398"/>
      <c r="N18" s="398"/>
      <c r="O18" s="398"/>
      <c r="P18" s="398"/>
      <c r="Q18" s="401"/>
      <c r="S18" s="29"/>
      <c r="T18" s="29"/>
      <c r="U18" s="29"/>
      <c r="V18" s="29"/>
      <c r="W18" s="29"/>
      <c r="X18" s="29"/>
      <c r="Y18" s="29"/>
      <c r="Z18" s="29"/>
      <c r="AA18" s="29"/>
      <c r="AB18" s="29"/>
      <c r="AC18" s="29"/>
      <c r="AD18" s="29"/>
      <c r="AE18" s="29"/>
      <c r="AF18" s="29"/>
      <c r="AG18" s="29"/>
      <c r="AH18" s="29"/>
      <c r="AI18" s="29"/>
      <c r="AJ18" s="29"/>
    </row>
    <row r="19" spans="2:36" ht="15.75" x14ac:dyDescent="0.25">
      <c r="B19" s="506"/>
      <c r="C19" s="762" t="s">
        <v>5165</v>
      </c>
      <c r="D19" s="762"/>
      <c r="E19" s="762"/>
      <c r="F19" s="763"/>
      <c r="G19" s="763"/>
      <c r="H19" s="763"/>
      <c r="I19" s="263"/>
      <c r="J19" s="263"/>
      <c r="K19" s="507"/>
      <c r="L19" s="263"/>
      <c r="M19" s="398"/>
      <c r="N19" s="398"/>
      <c r="O19" s="398"/>
      <c r="P19" s="398"/>
      <c r="Q19" s="401"/>
      <c r="S19" s="29"/>
      <c r="T19" s="29"/>
      <c r="U19" s="29"/>
      <c r="V19" s="29"/>
      <c r="W19" s="29"/>
      <c r="X19" s="29"/>
      <c r="Y19" s="29"/>
      <c r="Z19" s="29"/>
      <c r="AA19" s="29"/>
      <c r="AB19" s="29"/>
      <c r="AC19" s="29"/>
      <c r="AD19" s="29"/>
      <c r="AE19" s="29"/>
      <c r="AF19" s="29"/>
      <c r="AG19" s="29"/>
      <c r="AH19" s="29"/>
      <c r="AI19" s="29"/>
      <c r="AJ19" s="29"/>
    </row>
    <row r="20" spans="2:36" ht="15.75" thickBot="1" x14ac:dyDescent="0.3">
      <c r="B20" s="508"/>
      <c r="C20" s="509"/>
      <c r="D20" s="509"/>
      <c r="E20" s="509"/>
      <c r="F20" s="509"/>
      <c r="G20" s="509"/>
      <c r="H20" s="509"/>
      <c r="I20" s="509"/>
      <c r="J20" s="509"/>
      <c r="K20" s="511"/>
      <c r="L20" s="263"/>
      <c r="M20" s="398"/>
      <c r="N20" s="398"/>
      <c r="O20" s="398"/>
      <c r="P20" s="398"/>
      <c r="Q20" s="401"/>
      <c r="S20" s="29"/>
      <c r="T20" s="29"/>
      <c r="U20" s="29"/>
      <c r="V20" s="29"/>
      <c r="W20" s="29"/>
      <c r="X20" s="29"/>
      <c r="Y20" s="29"/>
      <c r="Z20" s="29"/>
      <c r="AA20" s="29"/>
      <c r="AB20" s="29"/>
      <c r="AC20" s="29"/>
      <c r="AD20" s="29"/>
      <c r="AE20" s="29"/>
      <c r="AF20" s="29"/>
      <c r="AG20" s="29"/>
      <c r="AH20" s="29"/>
      <c r="AI20" s="29"/>
      <c r="AJ20" s="29"/>
    </row>
    <row r="21" spans="2:36" x14ac:dyDescent="0.25">
      <c r="B21" s="398"/>
      <c r="C21" s="398"/>
      <c r="D21" s="398"/>
      <c r="E21" s="398"/>
      <c r="F21" s="398"/>
      <c r="G21" s="398"/>
      <c r="H21" s="398"/>
      <c r="I21" s="398"/>
      <c r="J21" s="428"/>
      <c r="K21" s="398"/>
      <c r="L21" s="398"/>
      <c r="M21" s="398"/>
      <c r="N21" s="398"/>
      <c r="O21" s="398"/>
      <c r="P21" s="398"/>
      <c r="Q21" s="401"/>
      <c r="S21" s="29"/>
      <c r="T21" s="29"/>
      <c r="U21" s="29"/>
      <c r="V21" s="29"/>
      <c r="W21" s="29"/>
      <c r="X21" s="29"/>
      <c r="Y21" s="29"/>
      <c r="Z21" s="29"/>
      <c r="AA21" s="29"/>
      <c r="AB21" s="29"/>
      <c r="AC21" s="29"/>
      <c r="AD21" s="29"/>
      <c r="AE21" s="29"/>
      <c r="AF21" s="29"/>
      <c r="AG21" s="29"/>
      <c r="AH21" s="29"/>
      <c r="AI21" s="29"/>
      <c r="AJ21" s="29"/>
    </row>
    <row r="22" spans="2:36" s="163" customFormat="1" ht="14.25" customHeight="1" x14ac:dyDescent="0.25">
      <c r="B22" s="698" t="s">
        <v>1190</v>
      </c>
      <c r="C22" s="698"/>
      <c r="D22" s="698"/>
      <c r="E22" s="698"/>
      <c r="F22" s="698"/>
      <c r="G22" s="698"/>
      <c r="H22" s="698"/>
      <c r="I22" s="698"/>
      <c r="J22" s="698"/>
      <c r="K22" s="698"/>
      <c r="L22" s="698"/>
      <c r="M22" s="698"/>
      <c r="N22" s="698"/>
      <c r="O22" s="698"/>
      <c r="P22" s="423"/>
      <c r="Q22" s="423"/>
    </row>
    <row r="23" spans="2:36" s="163" customFormat="1" ht="12.6" customHeight="1" x14ac:dyDescent="0.25">
      <c r="B23" s="698"/>
      <c r="C23" s="698"/>
      <c r="D23" s="698"/>
      <c r="E23" s="698"/>
      <c r="F23" s="698"/>
      <c r="G23" s="698"/>
      <c r="H23" s="698"/>
      <c r="I23" s="698"/>
      <c r="J23" s="698"/>
      <c r="K23" s="698"/>
      <c r="L23" s="698"/>
      <c r="M23" s="698"/>
      <c r="N23" s="698"/>
      <c r="O23" s="698"/>
      <c r="P23" s="423"/>
      <c r="Q23" s="423"/>
    </row>
    <row r="24" spans="2:36" s="163" customFormat="1" ht="14.25" customHeight="1" x14ac:dyDescent="0.25">
      <c r="B24" s="698"/>
      <c r="C24" s="698"/>
      <c r="D24" s="698"/>
      <c r="E24" s="698"/>
      <c r="F24" s="698"/>
      <c r="G24" s="698"/>
      <c r="H24" s="698"/>
      <c r="I24" s="698"/>
      <c r="J24" s="698"/>
      <c r="K24" s="698"/>
      <c r="L24" s="698"/>
      <c r="M24" s="698"/>
      <c r="N24" s="698"/>
      <c r="O24" s="698"/>
      <c r="P24" s="423"/>
      <c r="Q24" s="423"/>
    </row>
    <row r="25" spans="2:36" s="163" customFormat="1" ht="14.25" customHeight="1" x14ac:dyDescent="0.25">
      <c r="B25" s="698"/>
      <c r="C25" s="698"/>
      <c r="D25" s="698"/>
      <c r="E25" s="698"/>
      <c r="F25" s="698"/>
      <c r="G25" s="698"/>
      <c r="H25" s="698"/>
      <c r="I25" s="698"/>
      <c r="J25" s="698"/>
      <c r="K25" s="698"/>
      <c r="L25" s="698"/>
      <c r="M25" s="698"/>
      <c r="N25" s="698"/>
      <c r="O25" s="698"/>
      <c r="P25" s="423"/>
      <c r="Q25" s="423"/>
    </row>
    <row r="26" spans="2:36" ht="21" x14ac:dyDescent="0.35">
      <c r="B26" s="699" t="s">
        <v>5232</v>
      </c>
      <c r="C26" s="699"/>
      <c r="D26" s="699"/>
      <c r="E26" s="699"/>
      <c r="F26" s="699"/>
      <c r="G26" s="699"/>
      <c r="H26" s="699"/>
      <c r="I26" s="699"/>
      <c r="J26" s="699"/>
      <c r="K26" s="699"/>
      <c r="L26" s="699"/>
      <c r="M26" s="699"/>
      <c r="N26" s="699"/>
      <c r="O26" s="699"/>
      <c r="P26" s="699"/>
      <c r="Q26" s="699"/>
      <c r="R26" s="245"/>
      <c r="S26" s="245"/>
      <c r="T26" s="245"/>
      <c r="U26" s="245"/>
    </row>
  </sheetData>
  <sheetProtection algorithmName="SHA-512" hashValue="H0bOu5VQGjZ3j4Uptw9otIyRYb3pUQNBRUxSOeQ+ff2c+fuZNde/SFOQMzUDOE6GpQIeHwNpBYR0/8NA0FL8Fw==" saltValue="Z9lI4bRkYt42V763jd9sBg==" spinCount="100000" sheet="1" formatCells="0" selectLockedCells="1"/>
  <mergeCells count="8">
    <mergeCell ref="B22:O25"/>
    <mergeCell ref="B26:Q26"/>
    <mergeCell ref="B3:E3"/>
    <mergeCell ref="F3:K3"/>
    <mergeCell ref="B16:E16"/>
    <mergeCell ref="B17:K18"/>
    <mergeCell ref="C19:E19"/>
    <mergeCell ref="F19:H19"/>
  </mergeCells>
  <conditionalFormatting sqref="O5:O14">
    <cfRule type="cellIs" dxfId="22" priority="1" operator="equal">
      <formula>"More Information Required"</formula>
    </cfRule>
  </conditionalFormatting>
  <conditionalFormatting sqref="P5:P14">
    <cfRule type="containsText" dxfId="21" priority="2" operator="containsText" text="More Information Required">
      <formula>NOT(ISERROR(SEARCH("More Information Required",P5)))</formula>
    </cfRule>
  </conditionalFormatting>
  <dataValidations count="3">
    <dataValidation type="list" allowBlank="1" showInputMessage="1" showErrorMessage="1" sqref="N5:N14" xr:uid="{30F828C9-2498-4A73-B9A3-20AD55C8F825}">
      <formula1>$AM$8:$AM$9</formula1>
    </dataValidation>
    <dataValidation type="list" allowBlank="1" showInputMessage="1" showErrorMessage="1" sqref="M5:M14" xr:uid="{1C251B45-5BAA-4FFF-A680-80476AA67884}">
      <formula1>$AM$5:$AM$7</formula1>
    </dataValidation>
    <dataValidation type="list" allowBlank="1" showInputMessage="1" showErrorMessage="1" sqref="F5:F14" xr:uid="{F69FCC2C-B655-495C-BC0F-FE92234D3323}">
      <formula1>$AJ$5:$AJ$13</formula1>
    </dataValidation>
  </dataValidations>
  <hyperlinks>
    <hyperlink ref="B26:Q26" location="'Meter Selection'!A1" display="To return to the meter selection, click this link" xr:uid="{3DA241E6-ECC4-457A-9F1E-7FF6400D3B10}"/>
  </hyperlinks>
  <printOptions horizontalCentered="1"/>
  <pageMargins left="0.25" right="0.25" top="0.5" bottom="0.75" header="0.3" footer="0.3"/>
  <pageSetup scale="39"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04B12B-4748-4FE3-99E7-F64410FEAB12}">
          <x14:formula1>
            <xm:f>RF!$J$3:$J$10</xm:f>
          </x14:formula1>
          <xm:sqref>E5:E14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C224-F6E6-41A2-902C-E63070BE4CE3}">
  <sheetPr codeName="Sheet111">
    <tabColor theme="5" tint="0.39997558519241921"/>
    <pageSetUpPr autoPageBreaks="0" fitToPage="1"/>
  </sheetPr>
  <dimension ref="B1:AK25"/>
  <sheetViews>
    <sheetView showGridLines="0" zoomScale="80" zoomScaleNormal="80" workbookViewId="0">
      <selection activeCell="C5" sqref="C5"/>
    </sheetView>
  </sheetViews>
  <sheetFormatPr defaultColWidth="9.140625" defaultRowHeight="15" x14ac:dyDescent="0.25"/>
  <cols>
    <col min="1" max="1" width="2.7109375" customWidth="1"/>
    <col min="2" max="2" width="5.85546875" customWidth="1"/>
    <col min="3" max="3" width="19" customWidth="1"/>
    <col min="4" max="4" width="31.42578125" customWidth="1"/>
    <col min="5" max="5" width="26.7109375" customWidth="1"/>
    <col min="6" max="6" width="17.28515625" customWidth="1"/>
    <col min="7" max="7" width="18.7109375" customWidth="1"/>
    <col min="8" max="8" width="14.140625" customWidth="1"/>
    <col min="9" max="9" width="17.140625" style="1" customWidth="1"/>
    <col min="10" max="10" width="22.42578125" customWidth="1"/>
    <col min="11" max="11" width="13.140625" customWidth="1"/>
    <col min="12" max="12" width="16.85546875" customWidth="1"/>
    <col min="13" max="13" width="35.5703125" customWidth="1"/>
    <col min="14" max="14" width="56.42578125" customWidth="1"/>
    <col min="15" max="15" width="33.140625" customWidth="1"/>
    <col min="16" max="18" width="9.140625" customWidth="1"/>
    <col min="19" max="24" width="9.140625" hidden="1" customWidth="1"/>
    <col min="25" max="25" width="9.85546875" hidden="1" customWidth="1"/>
    <col min="26" max="32" width="9.140625" hidden="1" customWidth="1"/>
    <col min="33" max="33" width="19.140625" hidden="1" customWidth="1"/>
    <col min="34" max="34" width="16.5703125" hidden="1" customWidth="1"/>
    <col min="35" max="35" width="16.140625" hidden="1" customWidth="1"/>
    <col min="36" max="37" width="25" hidden="1" customWidth="1"/>
    <col min="38" max="60" width="0" hidden="1" customWidth="1"/>
  </cols>
  <sheetData>
    <row r="1" spans="2:36" ht="48.4" customHeight="1" x14ac:dyDescent="0.25">
      <c r="B1" s="529" t="s">
        <v>1226</v>
      </c>
      <c r="C1" s="425"/>
      <c r="D1" s="426"/>
      <c r="E1" s="426"/>
      <c r="F1" s="426"/>
      <c r="G1" s="426"/>
      <c r="H1" s="426"/>
      <c r="I1" s="427"/>
      <c r="J1" s="403"/>
      <c r="K1" s="403"/>
      <c r="L1" s="403"/>
      <c r="M1" s="403"/>
      <c r="N1" s="403"/>
      <c r="O1" s="398"/>
    </row>
    <row r="2" spans="2:36" ht="35.25" customHeight="1" thickBot="1" x14ac:dyDescent="0.3">
      <c r="B2" s="264"/>
      <c r="C2" s="403"/>
      <c r="D2" s="403"/>
      <c r="E2" s="403"/>
      <c r="F2" s="403"/>
      <c r="G2" s="403"/>
      <c r="H2" s="398"/>
      <c r="I2" s="428"/>
      <c r="J2" s="403"/>
      <c r="K2" s="403"/>
      <c r="L2" s="403"/>
      <c r="M2" s="403"/>
      <c r="N2" s="403"/>
      <c r="O2" s="398"/>
    </row>
    <row r="3" spans="2:36" ht="60" customHeight="1" x14ac:dyDescent="0.25">
      <c r="B3" s="764" t="s">
        <v>5163</v>
      </c>
      <c r="C3" s="764"/>
      <c r="D3" s="765"/>
      <c r="E3" s="721" t="s">
        <v>1481</v>
      </c>
      <c r="F3" s="730"/>
      <c r="G3" s="730"/>
      <c r="H3" s="730"/>
      <c r="I3" s="730"/>
      <c r="J3" s="723"/>
      <c r="K3" s="429"/>
      <c r="L3" s="403"/>
      <c r="M3" s="403"/>
      <c r="N3" s="403"/>
      <c r="O3" s="398"/>
    </row>
    <row r="4" spans="2:36" ht="163.5" customHeight="1" x14ac:dyDescent="0.25">
      <c r="B4" s="255" t="s">
        <v>1247</v>
      </c>
      <c r="C4" s="388" t="s">
        <v>53</v>
      </c>
      <c r="D4" s="416" t="s">
        <v>1606</v>
      </c>
      <c r="E4" s="363" t="s">
        <v>1482</v>
      </c>
      <c r="F4" s="389" t="s">
        <v>5166</v>
      </c>
      <c r="G4" s="388" t="s">
        <v>6927</v>
      </c>
      <c r="H4" s="391" t="s">
        <v>1483</v>
      </c>
      <c r="I4" s="389" t="s">
        <v>6928</v>
      </c>
      <c r="J4" s="417" t="s">
        <v>6929</v>
      </c>
      <c r="K4" s="390" t="s">
        <v>909</v>
      </c>
      <c r="L4" s="388" t="s">
        <v>1618</v>
      </c>
      <c r="M4" s="409" t="s">
        <v>3</v>
      </c>
      <c r="N4" s="409" t="s">
        <v>39</v>
      </c>
      <c r="O4" s="389" t="s">
        <v>1199</v>
      </c>
      <c r="P4" s="263"/>
      <c r="Q4" s="263"/>
      <c r="R4" s="263"/>
      <c r="AG4" s="148" t="s">
        <v>3</v>
      </c>
      <c r="AH4" s="237" t="s">
        <v>1482</v>
      </c>
    </row>
    <row r="5" spans="2:36" ht="69.95" customHeight="1" x14ac:dyDescent="0.25">
      <c r="B5" s="291">
        <v>1</v>
      </c>
      <c r="C5" s="293"/>
      <c r="D5" s="332"/>
      <c r="E5" s="333"/>
      <c r="F5" s="292"/>
      <c r="G5" s="334"/>
      <c r="H5" s="292"/>
      <c r="I5" s="306"/>
      <c r="J5" s="298"/>
      <c r="K5" s="299"/>
      <c r="L5" s="292"/>
      <c r="M5" s="300" t="str">
        <f>IF(G5="","More Information Required",AG5)</f>
        <v>More Information Required</v>
      </c>
      <c r="N5" s="346" t="str">
        <f>IF(J5="","",VLOOKUP(AG5,RF!$A$3:$B$3008,2,FALSE))</f>
        <v/>
      </c>
      <c r="O5" s="369"/>
      <c r="P5" s="263"/>
      <c r="Q5" s="263"/>
      <c r="R5" s="263"/>
      <c r="AG5" s="64" t="str">
        <f t="shared" ref="AG5:AG14" si="0">CONCATENATE("F-4600","-",E5,"-",F5,G5,H5,"-",I5,J5)</f>
        <v>F-4600---</v>
      </c>
      <c r="AH5" s="241" t="s">
        <v>1484</v>
      </c>
      <c r="AI5">
        <v>0</v>
      </c>
      <c r="AJ5">
        <v>6</v>
      </c>
    </row>
    <row r="6" spans="2:36" ht="69.95" customHeight="1" x14ac:dyDescent="0.25">
      <c r="B6" s="291">
        <v>2</v>
      </c>
      <c r="C6" s="293"/>
      <c r="D6" s="332"/>
      <c r="E6" s="333"/>
      <c r="F6" s="292"/>
      <c r="G6" s="334"/>
      <c r="H6" s="292"/>
      <c r="I6" s="306"/>
      <c r="J6" s="298"/>
      <c r="K6" s="299"/>
      <c r="L6" s="292"/>
      <c r="M6" s="300" t="str">
        <f t="shared" ref="M6:M14" si="1">IF(G6="","More Information Required",AG6)</f>
        <v>More Information Required</v>
      </c>
      <c r="N6" s="346" t="str">
        <f>IF(J6="","",VLOOKUP(AG6,RF!$A$3:$B$3008,2,FALSE))</f>
        <v/>
      </c>
      <c r="O6" s="369"/>
      <c r="P6" s="263"/>
      <c r="Q6" s="263"/>
      <c r="R6" s="263"/>
      <c r="AG6" s="64" t="str">
        <f t="shared" si="0"/>
        <v>F-4600---</v>
      </c>
      <c r="AH6" s="1">
        <v>340</v>
      </c>
      <c r="AI6">
        <v>1</v>
      </c>
      <c r="AJ6">
        <v>9</v>
      </c>
    </row>
    <row r="7" spans="2:36" ht="69.95" customHeight="1" x14ac:dyDescent="0.25">
      <c r="B7" s="291">
        <v>3</v>
      </c>
      <c r="C7" s="293"/>
      <c r="D7" s="332"/>
      <c r="E7" s="333"/>
      <c r="F7" s="292"/>
      <c r="G7" s="334"/>
      <c r="H7" s="292"/>
      <c r="I7" s="306"/>
      <c r="J7" s="298"/>
      <c r="K7" s="299"/>
      <c r="L7" s="292"/>
      <c r="M7" s="300" t="str">
        <f t="shared" si="1"/>
        <v>More Information Required</v>
      </c>
      <c r="N7" s="346" t="str">
        <f>IF(J7="","",VLOOKUP(AG7,RF!$A$3:$B$3008,2,FALSE))</f>
        <v/>
      </c>
      <c r="O7" s="369"/>
      <c r="P7" s="263"/>
      <c r="Q7" s="468"/>
      <c r="R7" s="469"/>
      <c r="S7" s="28"/>
      <c r="T7" s="28"/>
      <c r="U7" s="29"/>
      <c r="V7" s="28"/>
      <c r="W7" s="28"/>
      <c r="X7" s="28"/>
      <c r="Y7" s="28"/>
      <c r="Z7" s="28"/>
      <c r="AA7" s="28"/>
      <c r="AB7" s="28"/>
      <c r="AC7" s="28"/>
      <c r="AD7" s="29"/>
      <c r="AE7" s="29"/>
      <c r="AF7" s="29"/>
      <c r="AG7" s="64" t="str">
        <f t="shared" si="0"/>
        <v>F-4600---</v>
      </c>
      <c r="AH7" s="242" t="s">
        <v>1599</v>
      </c>
    </row>
    <row r="8" spans="2:36" ht="69.95" customHeight="1" x14ac:dyDescent="0.25">
      <c r="B8" s="291">
        <v>4</v>
      </c>
      <c r="C8" s="293"/>
      <c r="D8" s="332"/>
      <c r="E8" s="333"/>
      <c r="F8" s="292"/>
      <c r="G8" s="334"/>
      <c r="H8" s="292"/>
      <c r="I8" s="306"/>
      <c r="J8" s="298"/>
      <c r="K8" s="299"/>
      <c r="L8" s="292"/>
      <c r="M8" s="300" t="str">
        <f t="shared" si="1"/>
        <v>More Information Required</v>
      </c>
      <c r="N8" s="346" t="str">
        <f>IF(J8="","",VLOOKUP(AG8,RF!$A$3:$B$3008,2,FALSE))</f>
        <v/>
      </c>
      <c r="O8" s="369"/>
      <c r="P8" s="263"/>
      <c r="Q8" s="470"/>
      <c r="R8" s="469"/>
      <c r="S8" s="28"/>
      <c r="T8" s="28"/>
      <c r="U8" s="28"/>
      <c r="V8" s="28"/>
      <c r="W8" s="28"/>
      <c r="X8" s="29"/>
      <c r="Y8" s="29"/>
      <c r="Z8" s="28"/>
      <c r="AA8" s="28"/>
      <c r="AB8" s="28"/>
      <c r="AC8" s="28"/>
      <c r="AD8" s="29"/>
      <c r="AE8" s="29"/>
      <c r="AF8" s="29"/>
      <c r="AG8" s="64" t="str">
        <f t="shared" si="0"/>
        <v>F-4600---</v>
      </c>
      <c r="AH8" s="242" t="s">
        <v>1600</v>
      </c>
    </row>
    <row r="9" spans="2:36" ht="69.95" customHeight="1" x14ac:dyDescent="0.25">
      <c r="B9" s="291">
        <v>5</v>
      </c>
      <c r="C9" s="293"/>
      <c r="D9" s="332"/>
      <c r="E9" s="333"/>
      <c r="F9" s="292"/>
      <c r="G9" s="334"/>
      <c r="H9" s="292"/>
      <c r="I9" s="306"/>
      <c r="J9" s="298"/>
      <c r="K9" s="299"/>
      <c r="L9" s="292"/>
      <c r="M9" s="300" t="str">
        <f t="shared" si="1"/>
        <v>More Information Required</v>
      </c>
      <c r="N9" s="346" t="str">
        <f>IF(J9="","",VLOOKUP(AG9,RF!$A$3:$B$3008,2,FALSE))</f>
        <v/>
      </c>
      <c r="O9" s="369"/>
      <c r="P9" s="263"/>
      <c r="Q9" s="471"/>
      <c r="R9" s="469"/>
      <c r="S9" s="28"/>
      <c r="T9" s="29"/>
      <c r="U9" s="29"/>
      <c r="V9" s="29"/>
      <c r="W9" s="29"/>
      <c r="X9" s="29"/>
      <c r="Y9" s="29"/>
      <c r="Z9" s="28"/>
      <c r="AA9" s="29"/>
      <c r="AB9" s="28"/>
      <c r="AC9" s="28"/>
      <c r="AD9" s="29"/>
      <c r="AE9" s="29"/>
      <c r="AF9" s="29"/>
      <c r="AG9" s="64" t="str">
        <f t="shared" si="0"/>
        <v>F-4600---</v>
      </c>
      <c r="AH9" s="242" t="s">
        <v>1601</v>
      </c>
    </row>
    <row r="10" spans="2:36" ht="69.95" customHeight="1" x14ac:dyDescent="0.25">
      <c r="B10" s="291">
        <v>6</v>
      </c>
      <c r="C10" s="293"/>
      <c r="D10" s="332"/>
      <c r="E10" s="333"/>
      <c r="F10" s="292"/>
      <c r="G10" s="334"/>
      <c r="H10" s="292"/>
      <c r="I10" s="306"/>
      <c r="J10" s="298"/>
      <c r="K10" s="299"/>
      <c r="L10" s="292"/>
      <c r="M10" s="300" t="str">
        <f t="shared" si="1"/>
        <v>More Information Required</v>
      </c>
      <c r="N10" s="346" t="str">
        <f>IF(J10="","",VLOOKUP(AG10,RF!$A$3:$B$3008,2,FALSE))</f>
        <v/>
      </c>
      <c r="O10" s="369"/>
      <c r="P10" s="263"/>
      <c r="Q10" s="471"/>
      <c r="R10" s="469"/>
      <c r="S10" s="28"/>
      <c r="T10" s="29"/>
      <c r="U10" s="29"/>
      <c r="V10" s="29"/>
      <c r="W10" s="29"/>
      <c r="X10" s="29"/>
      <c r="Y10" s="29"/>
      <c r="Z10" s="28"/>
      <c r="AA10" s="29"/>
      <c r="AB10" s="28"/>
      <c r="AC10" s="28"/>
      <c r="AD10" s="29"/>
      <c r="AE10" s="29"/>
      <c r="AF10" s="29"/>
      <c r="AG10" s="64" t="str">
        <f t="shared" si="0"/>
        <v>F-4600---</v>
      </c>
      <c r="AH10" s="242" t="s">
        <v>1602</v>
      </c>
    </row>
    <row r="11" spans="2:36" ht="69.95" customHeight="1" x14ac:dyDescent="0.25">
      <c r="B11" s="291">
        <v>7</v>
      </c>
      <c r="C11" s="293"/>
      <c r="D11" s="332"/>
      <c r="E11" s="333"/>
      <c r="F11" s="292"/>
      <c r="G11" s="334"/>
      <c r="H11" s="292"/>
      <c r="I11" s="306"/>
      <c r="J11" s="298"/>
      <c r="K11" s="299"/>
      <c r="L11" s="292"/>
      <c r="M11" s="300" t="str">
        <f t="shared" si="1"/>
        <v>More Information Required</v>
      </c>
      <c r="N11" s="346" t="str">
        <f>IF(J11="","",VLOOKUP(AG11,RF!$A$3:$B$3008,2,FALSE))</f>
        <v/>
      </c>
      <c r="O11" s="369"/>
      <c r="P11" s="263"/>
      <c r="Q11" s="471"/>
      <c r="R11" s="469"/>
      <c r="S11" s="28"/>
      <c r="T11" s="29"/>
      <c r="U11" s="29"/>
      <c r="V11" s="29"/>
      <c r="W11" s="29"/>
      <c r="X11" s="29"/>
      <c r="Y11" s="29"/>
      <c r="Z11" s="28"/>
      <c r="AA11" s="29"/>
      <c r="AB11" s="28"/>
      <c r="AC11" s="28"/>
      <c r="AD11" s="29"/>
      <c r="AE11" s="29"/>
      <c r="AF11" s="29"/>
      <c r="AG11" s="64" t="str">
        <f t="shared" si="0"/>
        <v>F-4600---</v>
      </c>
      <c r="AH11" s="242" t="s">
        <v>1603</v>
      </c>
    </row>
    <row r="12" spans="2:36" ht="69.95" customHeight="1" x14ac:dyDescent="0.25">
      <c r="B12" s="291">
        <v>8</v>
      </c>
      <c r="C12" s="293"/>
      <c r="D12" s="332"/>
      <c r="E12" s="333"/>
      <c r="F12" s="292"/>
      <c r="G12" s="334"/>
      <c r="H12" s="292"/>
      <c r="I12" s="306"/>
      <c r="J12" s="298"/>
      <c r="K12" s="299"/>
      <c r="L12" s="292"/>
      <c r="M12" s="300" t="str">
        <f t="shared" si="1"/>
        <v>More Information Required</v>
      </c>
      <c r="N12" s="346" t="str">
        <f>IF(J12="","",VLOOKUP(AG12,RF!$A$3:$B$3008,2,FALSE))</f>
        <v/>
      </c>
      <c r="O12" s="369"/>
      <c r="P12" s="263"/>
      <c r="Q12" s="472"/>
      <c r="R12" s="469"/>
      <c r="S12" s="28"/>
      <c r="T12" s="29"/>
      <c r="U12" s="29"/>
      <c r="V12" s="29"/>
      <c r="W12" s="29"/>
      <c r="X12" s="29"/>
      <c r="Y12" s="29"/>
      <c r="Z12" s="28"/>
      <c r="AA12" s="29"/>
      <c r="AB12" s="28"/>
      <c r="AC12" s="28"/>
      <c r="AD12" s="29"/>
      <c r="AE12" s="29"/>
      <c r="AF12" s="29"/>
      <c r="AG12" s="64" t="str">
        <f t="shared" si="0"/>
        <v>F-4600---</v>
      </c>
      <c r="AH12" s="242" t="s">
        <v>1604</v>
      </c>
    </row>
    <row r="13" spans="2:36" ht="69.95" customHeight="1" x14ac:dyDescent="0.25">
      <c r="B13" s="291">
        <v>9</v>
      </c>
      <c r="C13" s="293"/>
      <c r="D13" s="332"/>
      <c r="E13" s="333"/>
      <c r="F13" s="292"/>
      <c r="G13" s="334"/>
      <c r="H13" s="292"/>
      <c r="I13" s="306"/>
      <c r="J13" s="298"/>
      <c r="K13" s="299"/>
      <c r="L13" s="292"/>
      <c r="M13" s="300" t="str">
        <f t="shared" si="1"/>
        <v>More Information Required</v>
      </c>
      <c r="N13" s="346" t="str">
        <f>IF(J13="","",VLOOKUP(AG13,RF!$A$3:$B$3008,2,FALSE))</f>
        <v/>
      </c>
      <c r="O13" s="369"/>
      <c r="P13" s="263"/>
      <c r="Q13" s="471"/>
      <c r="R13" s="469"/>
      <c r="S13" s="28"/>
      <c r="T13" s="29"/>
      <c r="U13" s="29"/>
      <c r="V13" s="29"/>
      <c r="W13" s="29"/>
      <c r="X13" s="29"/>
      <c r="Y13" s="29"/>
      <c r="Z13" s="28"/>
      <c r="AA13" s="29"/>
      <c r="AB13" s="28"/>
      <c r="AC13" s="28"/>
      <c r="AD13" s="29"/>
      <c r="AE13" s="29"/>
      <c r="AF13" s="29"/>
      <c r="AG13" s="64" t="str">
        <f t="shared" si="0"/>
        <v>F-4600---</v>
      </c>
      <c r="AH13" s="242" t="s">
        <v>1605</v>
      </c>
    </row>
    <row r="14" spans="2:36" ht="69.95" customHeight="1" thickBot="1" x14ac:dyDescent="0.3">
      <c r="B14" s="291">
        <v>10</v>
      </c>
      <c r="C14" s="293"/>
      <c r="D14" s="332"/>
      <c r="E14" s="335"/>
      <c r="F14" s="303"/>
      <c r="G14" s="336"/>
      <c r="H14" s="303"/>
      <c r="I14" s="337"/>
      <c r="J14" s="304"/>
      <c r="K14" s="299"/>
      <c r="L14" s="292"/>
      <c r="M14" s="300" t="str">
        <f t="shared" si="1"/>
        <v>More Information Required</v>
      </c>
      <c r="N14" s="346" t="str">
        <f>IF(J14="","",VLOOKUP(AG14,RF!$A$3:$B$3008,2,FALSE))</f>
        <v/>
      </c>
      <c r="O14" s="369"/>
      <c r="P14" s="263"/>
      <c r="Q14" s="471"/>
      <c r="R14" s="469"/>
      <c r="S14" s="28"/>
      <c r="T14" s="29"/>
      <c r="U14" s="29"/>
      <c r="V14" s="29"/>
      <c r="W14" s="29"/>
      <c r="X14" s="29"/>
      <c r="Y14" s="29"/>
      <c r="Z14" s="28"/>
      <c r="AA14" s="29"/>
      <c r="AB14" s="28"/>
      <c r="AC14" s="28"/>
      <c r="AD14" s="29"/>
      <c r="AE14" s="29"/>
      <c r="AF14" s="29"/>
      <c r="AG14" s="64" t="str">
        <f t="shared" si="0"/>
        <v>F-4600---</v>
      </c>
      <c r="AH14" s="240"/>
    </row>
    <row r="15" spans="2:36" ht="15" customHeight="1" thickBot="1" x14ac:dyDescent="0.3">
      <c r="I15"/>
      <c r="K15" s="492"/>
      <c r="L15" s="492"/>
      <c r="M15" s="496"/>
      <c r="N15" s="497"/>
      <c r="O15" s="528" t="str">
        <f>'F-1000'!V17</f>
        <v>Rev. 18</v>
      </c>
      <c r="P15" s="263"/>
      <c r="Q15" s="471"/>
      <c r="R15" s="469"/>
      <c r="S15" s="28"/>
      <c r="T15" s="29"/>
      <c r="U15" s="29"/>
      <c r="V15" s="29"/>
      <c r="W15" s="29"/>
      <c r="X15" s="29"/>
      <c r="Y15" s="29"/>
      <c r="Z15" s="28"/>
      <c r="AA15" s="29"/>
      <c r="AB15" s="28"/>
      <c r="AC15" s="28"/>
      <c r="AD15" s="29"/>
      <c r="AE15" s="29"/>
      <c r="AF15" s="29"/>
      <c r="AG15" s="499"/>
      <c r="AH15" s="240"/>
    </row>
    <row r="16" spans="2:36" ht="22.5" customHeight="1" x14ac:dyDescent="0.25">
      <c r="B16" s="757" t="s">
        <v>5164</v>
      </c>
      <c r="C16" s="758"/>
      <c r="D16" s="758"/>
      <c r="E16" s="501"/>
      <c r="F16" s="502"/>
      <c r="G16" s="503"/>
      <c r="H16" s="502"/>
      <c r="I16" s="504"/>
      <c r="J16" s="505"/>
      <c r="K16" s="500"/>
      <c r="L16" s="492"/>
      <c r="M16" s="496"/>
      <c r="N16" s="497"/>
      <c r="O16" s="498"/>
      <c r="P16" s="263"/>
      <c r="Q16" s="471"/>
      <c r="R16" s="469"/>
      <c r="S16" s="28"/>
      <c r="T16" s="29"/>
      <c r="U16" s="29"/>
      <c r="V16" s="29"/>
      <c r="W16" s="29"/>
      <c r="X16" s="29"/>
      <c r="Y16" s="29"/>
      <c r="Z16" s="28"/>
      <c r="AA16" s="29"/>
      <c r="AB16" s="28"/>
      <c r="AC16" s="28"/>
      <c r="AD16" s="29"/>
      <c r="AE16" s="29"/>
      <c r="AF16" s="29"/>
      <c r="AG16" s="499"/>
      <c r="AH16" s="240"/>
    </row>
    <row r="17" spans="2:34" ht="22.5" customHeight="1" x14ac:dyDescent="0.25">
      <c r="B17" s="759" t="s">
        <v>5168</v>
      </c>
      <c r="C17" s="760"/>
      <c r="D17" s="760"/>
      <c r="E17" s="760"/>
      <c r="F17" s="760"/>
      <c r="G17" s="760"/>
      <c r="H17" s="760"/>
      <c r="I17" s="760"/>
      <c r="J17" s="761"/>
      <c r="K17" s="500"/>
      <c r="L17" s="492"/>
      <c r="M17" s="496"/>
      <c r="N17" s="497"/>
      <c r="O17" s="498"/>
      <c r="P17" s="263"/>
      <c r="Q17" s="471"/>
      <c r="R17" s="469"/>
      <c r="S17" s="28"/>
      <c r="T17" s="29"/>
      <c r="U17" s="29"/>
      <c r="V17" s="29"/>
      <c r="W17" s="29"/>
      <c r="X17" s="29"/>
      <c r="Y17" s="29"/>
      <c r="Z17" s="28"/>
      <c r="AA17" s="29"/>
      <c r="AB17" s="28"/>
      <c r="AC17" s="28"/>
      <c r="AD17" s="29"/>
      <c r="AE17" s="29"/>
      <c r="AF17" s="29"/>
      <c r="AG17" s="499"/>
      <c r="AH17" s="240"/>
    </row>
    <row r="18" spans="2:34" ht="22.5" customHeight="1" x14ac:dyDescent="0.25">
      <c r="B18" s="759"/>
      <c r="C18" s="760"/>
      <c r="D18" s="760"/>
      <c r="E18" s="760"/>
      <c r="F18" s="760"/>
      <c r="G18" s="760"/>
      <c r="H18" s="760"/>
      <c r="I18" s="760"/>
      <c r="J18" s="761"/>
      <c r="K18" s="500"/>
      <c r="L18" s="492"/>
      <c r="M18" s="496"/>
      <c r="N18" s="497"/>
      <c r="O18" s="498"/>
      <c r="P18" s="263"/>
      <c r="Q18" s="471"/>
      <c r="R18" s="469"/>
      <c r="S18" s="28"/>
      <c r="T18" s="29"/>
      <c r="U18" s="29"/>
      <c r="V18" s="29"/>
      <c r="W18" s="29"/>
      <c r="X18" s="29"/>
      <c r="Y18" s="29"/>
      <c r="Z18" s="28"/>
      <c r="AA18" s="29"/>
      <c r="AB18" s="28"/>
      <c r="AC18" s="28"/>
      <c r="AD18" s="29"/>
      <c r="AE18" s="29"/>
      <c r="AF18" s="29"/>
      <c r="AG18" s="499"/>
      <c r="AH18" s="240"/>
    </row>
    <row r="19" spans="2:34" ht="22.5" customHeight="1" x14ac:dyDescent="0.25">
      <c r="B19" s="506"/>
      <c r="C19" s="762" t="s">
        <v>5165</v>
      </c>
      <c r="D19" s="762"/>
      <c r="E19" s="763"/>
      <c r="F19" s="763"/>
      <c r="G19" s="763"/>
      <c r="H19" s="263"/>
      <c r="I19" s="263"/>
      <c r="J19" s="507"/>
      <c r="K19" s="492"/>
      <c r="L19" s="492"/>
      <c r="M19" s="496"/>
      <c r="N19" s="497"/>
      <c r="O19" s="498"/>
      <c r="P19" s="263"/>
      <c r="Q19" s="471"/>
      <c r="R19" s="469"/>
      <c r="S19" s="28"/>
      <c r="T19" s="29"/>
      <c r="U19" s="29"/>
      <c r="V19" s="29"/>
      <c r="W19" s="29"/>
      <c r="X19" s="29"/>
      <c r="Y19" s="29"/>
      <c r="Z19" s="28"/>
      <c r="AA19" s="29"/>
      <c r="AB19" s="28"/>
      <c r="AC19" s="28"/>
      <c r="AD19" s="29"/>
      <c r="AE19" s="29"/>
      <c r="AF19" s="29"/>
      <c r="AG19" s="499"/>
      <c r="AH19" s="240"/>
    </row>
    <row r="20" spans="2:34" ht="22.5" customHeight="1" thickBot="1" x14ac:dyDescent="0.3">
      <c r="B20" s="508"/>
      <c r="C20" s="509"/>
      <c r="D20" s="509"/>
      <c r="E20" s="510"/>
      <c r="F20" s="510"/>
      <c r="G20" s="510"/>
      <c r="H20" s="509"/>
      <c r="I20" s="509"/>
      <c r="J20" s="511"/>
      <c r="K20" s="492"/>
      <c r="L20" s="492"/>
      <c r="M20" s="496"/>
      <c r="N20" s="497"/>
      <c r="O20" s="498"/>
      <c r="P20" s="263"/>
      <c r="Q20" s="471"/>
      <c r="R20" s="469"/>
      <c r="S20" s="28"/>
      <c r="T20" s="29"/>
      <c r="U20" s="29"/>
      <c r="V20" s="29"/>
      <c r="W20" s="29"/>
      <c r="X20" s="29"/>
      <c r="Y20" s="29"/>
      <c r="Z20" s="28"/>
      <c r="AA20" s="29"/>
      <c r="AB20" s="28"/>
      <c r="AC20" s="28"/>
      <c r="AD20" s="29"/>
      <c r="AE20" s="29"/>
      <c r="AF20" s="29"/>
      <c r="AG20" s="499"/>
      <c r="AH20" s="240"/>
    </row>
    <row r="21" spans="2:34" s="163" customFormat="1" ht="34.5" customHeight="1" x14ac:dyDescent="0.25">
      <c r="B21" s="698" t="s">
        <v>1190</v>
      </c>
      <c r="C21" s="698"/>
      <c r="D21" s="698"/>
      <c r="E21" s="698"/>
      <c r="F21" s="698"/>
      <c r="G21" s="698"/>
      <c r="H21" s="698"/>
      <c r="I21" s="698"/>
      <c r="J21" s="698"/>
      <c r="K21" s="698"/>
      <c r="L21" s="698"/>
      <c r="M21" s="698"/>
      <c r="N21" s="423"/>
      <c r="O21" s="423"/>
    </row>
    <row r="22" spans="2:34" s="163" customFormat="1" ht="12.4" customHeight="1" x14ac:dyDescent="0.25">
      <c r="B22" s="698"/>
      <c r="C22" s="698"/>
      <c r="D22" s="698"/>
      <c r="E22" s="698"/>
      <c r="F22" s="698"/>
      <c r="G22" s="698"/>
      <c r="H22" s="698"/>
      <c r="I22" s="698"/>
      <c r="J22" s="698"/>
      <c r="K22" s="698"/>
      <c r="L22" s="698"/>
      <c r="M22" s="698"/>
      <c r="N22" s="423"/>
      <c r="O22" s="423"/>
    </row>
    <row r="23" spans="2:34" s="163" customFormat="1" ht="14.25" customHeight="1" x14ac:dyDescent="0.25">
      <c r="B23" s="698"/>
      <c r="C23" s="698"/>
      <c r="D23" s="698"/>
      <c r="E23" s="698"/>
      <c r="F23" s="698"/>
      <c r="G23" s="698"/>
      <c r="H23" s="698"/>
      <c r="I23" s="698"/>
      <c r="J23" s="698"/>
      <c r="K23" s="698"/>
      <c r="L23" s="698"/>
      <c r="M23" s="698"/>
      <c r="N23" s="423"/>
      <c r="O23" s="423"/>
    </row>
    <row r="24" spans="2:34" s="163" customFormat="1" ht="14.25" customHeight="1" x14ac:dyDescent="0.25">
      <c r="B24" s="698"/>
      <c r="C24" s="698"/>
      <c r="D24" s="698"/>
      <c r="E24" s="698"/>
      <c r="F24" s="698"/>
      <c r="G24" s="698"/>
      <c r="H24" s="698"/>
      <c r="I24" s="698"/>
      <c r="J24" s="698"/>
      <c r="K24" s="698"/>
      <c r="L24" s="698"/>
      <c r="M24" s="698"/>
      <c r="N24" s="423"/>
      <c r="O24" s="423"/>
    </row>
    <row r="25" spans="2:34" ht="21" x14ac:dyDescent="0.35">
      <c r="B25" s="699" t="s">
        <v>1691</v>
      </c>
      <c r="C25" s="699"/>
      <c r="D25" s="699"/>
      <c r="E25" s="699"/>
      <c r="F25" s="699"/>
      <c r="G25" s="699"/>
      <c r="H25" s="699"/>
      <c r="I25" s="699"/>
      <c r="J25" s="699"/>
      <c r="K25" s="699"/>
      <c r="L25" s="699"/>
      <c r="M25" s="699"/>
      <c r="N25" s="699"/>
      <c r="O25" s="699"/>
      <c r="P25" s="245"/>
      <c r="Q25" s="245"/>
      <c r="R25" s="245"/>
      <c r="S25" s="245"/>
    </row>
  </sheetData>
  <sheetProtection algorithmName="SHA-512" hashValue="dNcbtL+dVwb3QTQCZ/oVmylMzWulScN8ZSRCjpVeBOoU0bl5SHDP6XHYS4fmphTw7pabqErFAmTn1JF9v1U3VQ==" saltValue="nux3GO3KxPh2GmKPNpTn4g==" spinCount="100000" sheet="1" formatCells="0" selectLockedCells="1"/>
  <mergeCells count="8">
    <mergeCell ref="E3:J3"/>
    <mergeCell ref="B21:M24"/>
    <mergeCell ref="B25:O25"/>
    <mergeCell ref="B3:D3"/>
    <mergeCell ref="B16:D16"/>
    <mergeCell ref="B17:J18"/>
    <mergeCell ref="C19:D19"/>
    <mergeCell ref="E19:G19"/>
  </mergeCells>
  <conditionalFormatting sqref="M5:M20">
    <cfRule type="cellIs" dxfId="20" priority="1" operator="equal">
      <formula>"More Information Required"</formula>
    </cfRule>
  </conditionalFormatting>
  <conditionalFormatting sqref="N5:N20">
    <cfRule type="containsText" dxfId="19" priority="2" operator="containsText" text="More Information Required">
      <formula>NOT(ISERROR(SEARCH("More Information Required",N5)))</formula>
    </cfRule>
  </conditionalFormatting>
  <hyperlinks>
    <hyperlink ref="B25:O25" location="'Table of Contents'!A1" display="To return to the index, click this link" xr:uid="{1D4C0BA8-368F-4362-A60D-821F36C9EA0C}"/>
  </hyperlinks>
  <printOptions horizontalCentered="1"/>
  <pageMargins left="0.25" right="0.25" top="0.5" bottom="0.75" header="0.3" footer="0.3"/>
  <pageSetup scale="39"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194900-0D76-444B-A4B5-9E7CD531C9F8}">
          <x14:formula1>
            <xm:f>RF!$J$3:$J$10</xm:f>
          </x14:formula1>
          <xm:sqref>D5:D14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5E28-D9B9-435C-B14E-C774FB1FE1B5}">
  <sheetPr codeName="Sheet5">
    <tabColor rgb="FF0070C0"/>
    <pageSetUpPr autoPageBreaks="0" fitToPage="1"/>
  </sheetPr>
  <dimension ref="A1:CS38"/>
  <sheetViews>
    <sheetView showGridLines="0" zoomScale="80" zoomScaleNormal="80" workbookViewId="0">
      <selection activeCell="C7" sqref="C7"/>
    </sheetView>
  </sheetViews>
  <sheetFormatPr defaultColWidth="9.140625" defaultRowHeight="15" x14ac:dyDescent="0.25"/>
  <cols>
    <col min="1" max="1" width="6.28515625" customWidth="1"/>
    <col min="2" max="2" width="5.28515625" hidden="1" customWidth="1"/>
    <col min="3" max="3" width="13.42578125" customWidth="1"/>
    <col min="4" max="4" width="18.140625" customWidth="1"/>
    <col min="5" max="5" width="19.28515625" customWidth="1"/>
    <col min="6" max="6" width="11" customWidth="1"/>
    <col min="7" max="7" width="13.7109375" customWidth="1"/>
    <col min="8" max="8" width="15.28515625" customWidth="1"/>
    <col min="9" max="9" width="17.5703125" customWidth="1"/>
    <col min="10" max="10" width="21.85546875" customWidth="1"/>
    <col min="11" max="11" width="11.7109375" customWidth="1"/>
    <col min="12" max="12" width="12.140625" customWidth="1"/>
    <col min="13" max="13" width="15.28515625" customWidth="1"/>
    <col min="14" max="14" width="9.5703125" customWidth="1"/>
    <col min="15" max="15" width="11.28515625" customWidth="1"/>
    <col min="16" max="16" width="10.5703125" customWidth="1"/>
    <col min="17" max="18" width="6.85546875" customWidth="1"/>
    <col min="19" max="19" width="6.5703125" customWidth="1"/>
    <col min="20" max="20" width="6.7109375" customWidth="1"/>
    <col min="21" max="21" width="7" customWidth="1"/>
    <col min="22" max="22" width="14.140625" customWidth="1"/>
    <col min="23" max="23" width="12.7109375" customWidth="1"/>
    <col min="24" max="24" width="32" customWidth="1"/>
    <col min="25" max="25" width="46.7109375" customWidth="1"/>
    <col min="26" max="26" width="10.140625" hidden="1" customWidth="1"/>
    <col min="27" max="27" width="32" hidden="1" customWidth="1"/>
    <col min="28" max="38" width="9.140625" hidden="1" customWidth="1"/>
    <col min="39" max="39" width="18.42578125" hidden="1" customWidth="1"/>
    <col min="40" max="40" width="10" hidden="1" customWidth="1"/>
    <col min="41" max="97" width="9.140625" hidden="1" customWidth="1"/>
  </cols>
  <sheetData>
    <row r="1" spans="1:46" ht="28.9" customHeight="1" x14ac:dyDescent="0.25">
      <c r="A1" s="687" t="s">
        <v>1227</v>
      </c>
      <c r="B1" s="687"/>
      <c r="C1" s="687"/>
      <c r="D1" s="687"/>
      <c r="E1" s="687"/>
      <c r="F1" s="687"/>
      <c r="G1" s="687"/>
      <c r="H1" s="687"/>
      <c r="I1" s="687"/>
      <c r="J1" s="687"/>
      <c r="K1" s="403"/>
      <c r="L1" s="403"/>
      <c r="M1" s="403"/>
      <c r="N1" s="403"/>
      <c r="O1" s="403"/>
      <c r="P1" s="403"/>
      <c r="Q1" s="403"/>
      <c r="R1" s="403"/>
      <c r="S1" s="403"/>
      <c r="T1" s="403"/>
      <c r="U1" s="403"/>
      <c r="V1" s="403"/>
      <c r="W1" s="403"/>
      <c r="X1" s="403"/>
      <c r="Y1" s="403"/>
    </row>
    <row r="2" spans="1:46" ht="18.75" customHeight="1" x14ac:dyDescent="0.25">
      <c r="A2" s="687"/>
      <c r="B2" s="687"/>
      <c r="C2" s="687"/>
      <c r="D2" s="687"/>
      <c r="E2" s="687"/>
      <c r="F2" s="687"/>
      <c r="G2" s="687"/>
      <c r="H2" s="687"/>
      <c r="I2" s="687"/>
      <c r="J2" s="687"/>
      <c r="K2" s="403"/>
      <c r="L2" s="403"/>
      <c r="M2" s="403"/>
      <c r="N2" s="403"/>
      <c r="O2" s="403"/>
      <c r="P2" s="403"/>
      <c r="Q2" s="403"/>
      <c r="R2" s="403"/>
      <c r="S2" s="403"/>
      <c r="T2" s="403"/>
      <c r="U2" s="403"/>
      <c r="V2" s="403"/>
      <c r="W2" s="403"/>
      <c r="X2" s="403"/>
      <c r="Y2" s="403"/>
    </row>
    <row r="3" spans="1:46" ht="29.25" customHeight="1" thickBot="1" x14ac:dyDescent="0.3">
      <c r="A3" s="398"/>
      <c r="B3" s="403"/>
      <c r="C3" s="403"/>
      <c r="D3" s="403"/>
      <c r="E3" s="403"/>
      <c r="F3" s="403"/>
      <c r="G3" s="403"/>
      <c r="H3" s="403"/>
      <c r="I3" s="403"/>
      <c r="J3" s="403"/>
      <c r="K3" s="403"/>
      <c r="L3" s="403"/>
      <c r="M3" s="403"/>
      <c r="N3" s="403"/>
      <c r="O3" s="403"/>
      <c r="P3" s="403"/>
      <c r="Q3" s="403"/>
      <c r="R3" s="403"/>
      <c r="S3" s="403"/>
      <c r="T3" s="403"/>
      <c r="U3" s="403"/>
      <c r="V3" s="403"/>
      <c r="W3" s="403"/>
      <c r="X3" s="403"/>
      <c r="Y3" s="403"/>
    </row>
    <row r="4" spans="1:46" ht="60" customHeight="1" x14ac:dyDescent="0.25">
      <c r="A4" s="410" t="s">
        <v>1246</v>
      </c>
      <c r="B4" s="403"/>
      <c r="C4" s="403"/>
      <c r="D4" s="403"/>
      <c r="E4" s="403"/>
      <c r="F4" s="721" t="s">
        <v>1485</v>
      </c>
      <c r="G4" s="722"/>
      <c r="H4" s="722"/>
      <c r="I4" s="722"/>
      <c r="J4" s="722"/>
      <c r="K4" s="722"/>
      <c r="L4" s="722"/>
      <c r="M4" s="767"/>
      <c r="N4" s="421"/>
      <c r="O4" s="421"/>
      <c r="P4" s="421"/>
      <c r="Q4" s="421"/>
      <c r="R4" s="421"/>
      <c r="S4" s="421"/>
      <c r="T4" s="408"/>
      <c r="U4" s="408"/>
      <c r="V4" s="408"/>
      <c r="W4" s="408"/>
      <c r="X4" s="430"/>
      <c r="Y4" s="430"/>
    </row>
    <row r="5" spans="1:46" ht="298.5" customHeight="1" x14ac:dyDescent="0.25">
      <c r="A5" s="725" t="s">
        <v>1247</v>
      </c>
      <c r="B5" s="725" t="s">
        <v>861</v>
      </c>
      <c r="C5" s="725" t="s">
        <v>53</v>
      </c>
      <c r="D5" s="725" t="s">
        <v>1486</v>
      </c>
      <c r="E5" s="740" t="s">
        <v>1487</v>
      </c>
      <c r="F5" s="768" t="s">
        <v>1494</v>
      </c>
      <c r="G5" s="725" t="s">
        <v>3848</v>
      </c>
      <c r="H5" s="725" t="s">
        <v>1696</v>
      </c>
      <c r="I5" s="725" t="s">
        <v>2609</v>
      </c>
      <c r="J5" s="725" t="s">
        <v>1697</v>
      </c>
      <c r="K5" s="725" t="s">
        <v>2608</v>
      </c>
      <c r="L5" s="725" t="s">
        <v>2610</v>
      </c>
      <c r="M5" s="738" t="s">
        <v>2612</v>
      </c>
      <c r="N5" s="719" t="s">
        <v>1488</v>
      </c>
      <c r="O5" s="725" t="s">
        <v>1489</v>
      </c>
      <c r="P5" s="725" t="s">
        <v>1490</v>
      </c>
      <c r="Q5" s="766" t="s">
        <v>898</v>
      </c>
      <c r="R5" s="766" t="s">
        <v>897</v>
      </c>
      <c r="S5" s="766" t="s">
        <v>896</v>
      </c>
      <c r="T5" s="766" t="s">
        <v>895</v>
      </c>
      <c r="U5" s="766" t="s">
        <v>894</v>
      </c>
      <c r="V5" s="725" t="s">
        <v>1114</v>
      </c>
      <c r="W5" s="688" t="s">
        <v>1568</v>
      </c>
      <c r="X5" s="709" t="s">
        <v>3</v>
      </c>
      <c r="Y5" s="709" t="s">
        <v>39</v>
      </c>
      <c r="AM5" s="752" t="s">
        <v>3</v>
      </c>
      <c r="AN5" s="769" t="s">
        <v>18</v>
      </c>
      <c r="AO5" s="769" t="s">
        <v>1491</v>
      </c>
      <c r="AP5" s="769" t="s">
        <v>1492</v>
      </c>
      <c r="AQ5" s="770" t="s">
        <v>1493</v>
      </c>
      <c r="AR5" s="771" t="s">
        <v>1494</v>
      </c>
    </row>
    <row r="6" spans="1:46" ht="0.75" customHeight="1" x14ac:dyDescent="0.25">
      <c r="A6" s="725"/>
      <c r="B6" s="725"/>
      <c r="C6" s="725"/>
      <c r="D6" s="725"/>
      <c r="E6" s="740"/>
      <c r="F6" s="768"/>
      <c r="G6" s="725"/>
      <c r="H6" s="725"/>
      <c r="I6" s="725"/>
      <c r="J6" s="725"/>
      <c r="K6" s="725"/>
      <c r="L6" s="725"/>
      <c r="M6" s="738"/>
      <c r="N6" s="719"/>
      <c r="O6" s="725"/>
      <c r="P6" s="725"/>
      <c r="Q6" s="766"/>
      <c r="R6" s="766"/>
      <c r="S6" s="766"/>
      <c r="T6" s="766"/>
      <c r="U6" s="766"/>
      <c r="V6" s="725"/>
      <c r="W6" s="688"/>
      <c r="X6" s="709"/>
      <c r="Y6" s="709"/>
      <c r="AM6" s="752"/>
      <c r="AN6" s="769"/>
      <c r="AO6" s="769"/>
      <c r="AP6" s="769"/>
      <c r="AQ6" s="770"/>
      <c r="AR6" s="771"/>
    </row>
    <row r="7" spans="1:46" ht="78" customHeight="1" x14ac:dyDescent="0.25">
      <c r="A7" s="291">
        <v>1</v>
      </c>
      <c r="B7" s="292"/>
      <c r="C7" s="293"/>
      <c r="D7" s="294"/>
      <c r="E7" s="332"/>
      <c r="F7" s="333"/>
      <c r="G7" s="292"/>
      <c r="H7" s="297"/>
      <c r="I7" s="297"/>
      <c r="J7" s="292"/>
      <c r="K7" s="292"/>
      <c r="L7" s="292"/>
      <c r="M7" s="298"/>
      <c r="N7" s="299"/>
      <c r="O7" s="292"/>
      <c r="P7" s="292"/>
      <c r="Q7" s="292"/>
      <c r="R7" s="292"/>
      <c r="S7" s="292"/>
      <c r="T7" s="292"/>
      <c r="U7" s="292"/>
      <c r="V7" s="292"/>
      <c r="W7" s="292"/>
      <c r="X7" s="300" t="str">
        <f>IF(M7="","More Information Required",AM7)</f>
        <v>More Information Required</v>
      </c>
      <c r="Y7" s="346" t="str">
        <f>IF(M7="","",VLOOKUP(AM7,RF!$A$3:$B$3008,2,FALSE))</f>
        <v/>
      </c>
      <c r="AG7" s="167"/>
      <c r="AH7" s="168"/>
      <c r="AI7" s="168"/>
      <c r="AJ7" s="168"/>
      <c r="AK7" s="168"/>
      <c r="AL7" s="168"/>
      <c r="AM7" s="64" t="str">
        <f t="shared" ref="AM7:AM16" si="0">CONCATENATE("F-26",F7,"-",G7,H7,I7,"-",K7,J7,L7,M7)</f>
        <v>F-26--</v>
      </c>
      <c r="AN7" s="86" t="s">
        <v>1495</v>
      </c>
      <c r="AO7" s="86">
        <v>0</v>
      </c>
      <c r="AP7" s="86">
        <v>1</v>
      </c>
      <c r="AQ7" s="169">
        <v>0</v>
      </c>
      <c r="AR7" s="170" t="s">
        <v>1496</v>
      </c>
      <c r="AS7" s="168"/>
      <c r="AT7" s="168"/>
    </row>
    <row r="8" spans="1:46" ht="78" customHeight="1" x14ac:dyDescent="0.25">
      <c r="A8" s="291">
        <v>2</v>
      </c>
      <c r="B8" s="292"/>
      <c r="C8" s="293"/>
      <c r="D8" s="294"/>
      <c r="E8" s="332"/>
      <c r="F8" s="333"/>
      <c r="G8" s="292"/>
      <c r="H8" s="297"/>
      <c r="I8" s="297"/>
      <c r="J8" s="292"/>
      <c r="K8" s="292"/>
      <c r="L8" s="292"/>
      <c r="M8" s="298"/>
      <c r="N8" s="299"/>
      <c r="O8" s="292"/>
      <c r="P8" s="292"/>
      <c r="Q8" s="292"/>
      <c r="R8" s="292"/>
      <c r="S8" s="292"/>
      <c r="T8" s="292"/>
      <c r="U8" s="292"/>
      <c r="V8" s="292"/>
      <c r="W8" s="292"/>
      <c r="X8" s="300" t="str">
        <f t="shared" ref="X8:X16" si="1">IF(M8="","More Information Required",AM8)</f>
        <v>More Information Required</v>
      </c>
      <c r="Y8" s="346" t="str">
        <f>IF(M8="","",VLOOKUP(AM8,RF!$A$3:$B$3008,2,FALSE))</f>
        <v/>
      </c>
      <c r="AG8" s="168"/>
      <c r="AH8" s="171"/>
      <c r="AI8" s="172"/>
      <c r="AJ8" s="168"/>
      <c r="AK8" s="168"/>
      <c r="AL8" s="168"/>
      <c r="AM8" s="64" t="str">
        <f t="shared" si="0"/>
        <v>F-26--</v>
      </c>
      <c r="AN8" s="86" t="s">
        <v>1497</v>
      </c>
      <c r="AO8" s="86">
        <v>1</v>
      </c>
      <c r="AP8" s="86">
        <v>2</v>
      </c>
      <c r="AQ8" s="169">
        <v>1</v>
      </c>
      <c r="AR8" s="170" t="s">
        <v>1279</v>
      </c>
      <c r="AS8" s="168"/>
      <c r="AT8" s="168"/>
    </row>
    <row r="9" spans="1:46" ht="78" customHeight="1" x14ac:dyDescent="0.25">
      <c r="A9" s="291">
        <v>3</v>
      </c>
      <c r="B9" s="292"/>
      <c r="C9" s="293"/>
      <c r="D9" s="294"/>
      <c r="E9" s="332"/>
      <c r="F9" s="333"/>
      <c r="G9" s="292"/>
      <c r="H9" s="297"/>
      <c r="I9" s="297"/>
      <c r="J9" s="292"/>
      <c r="K9" s="292"/>
      <c r="L9" s="292"/>
      <c r="M9" s="298"/>
      <c r="N9" s="299"/>
      <c r="O9" s="292"/>
      <c r="P9" s="292"/>
      <c r="Q9" s="292"/>
      <c r="R9" s="292"/>
      <c r="S9" s="292"/>
      <c r="T9" s="292"/>
      <c r="U9" s="292"/>
      <c r="V9" s="292"/>
      <c r="W9" s="292"/>
      <c r="X9" s="300" t="str">
        <f t="shared" si="1"/>
        <v>More Information Required</v>
      </c>
      <c r="Y9" s="346" t="str">
        <f>IF(M9="","",VLOOKUP(AM9,RF!$A$3:$B$3008,2,FALSE))</f>
        <v/>
      </c>
      <c r="AG9" s="168"/>
      <c r="AH9" s="168"/>
      <c r="AI9" s="172"/>
      <c r="AJ9" s="168"/>
      <c r="AK9" s="168"/>
      <c r="AL9" s="168"/>
      <c r="AM9" s="64" t="str">
        <f t="shared" si="0"/>
        <v>F-26--</v>
      </c>
      <c r="AN9" s="86" t="s">
        <v>1498</v>
      </c>
      <c r="AO9" s="86">
        <v>3</v>
      </c>
      <c r="AP9" s="86">
        <v>3</v>
      </c>
      <c r="AQ9" s="169">
        <v>2</v>
      </c>
      <c r="AR9" s="170" t="s">
        <v>1280</v>
      </c>
      <c r="AS9" s="172"/>
      <c r="AT9" s="173"/>
    </row>
    <row r="10" spans="1:46" ht="78" customHeight="1" x14ac:dyDescent="0.25">
      <c r="A10" s="291">
        <v>4</v>
      </c>
      <c r="B10" s="292"/>
      <c r="C10" s="293"/>
      <c r="D10" s="294"/>
      <c r="E10" s="332"/>
      <c r="F10" s="333"/>
      <c r="G10" s="292"/>
      <c r="H10" s="297"/>
      <c r="I10" s="297"/>
      <c r="J10" s="292"/>
      <c r="K10" s="292"/>
      <c r="L10" s="292"/>
      <c r="M10" s="298"/>
      <c r="N10" s="299"/>
      <c r="O10" s="292"/>
      <c r="P10" s="292"/>
      <c r="Q10" s="292"/>
      <c r="R10" s="292"/>
      <c r="S10" s="292"/>
      <c r="T10" s="292"/>
      <c r="U10" s="292"/>
      <c r="V10" s="292"/>
      <c r="W10" s="292"/>
      <c r="X10" s="300" t="str">
        <f t="shared" si="1"/>
        <v>More Information Required</v>
      </c>
      <c r="Y10" s="346" t="str">
        <f>IF(M10="","",VLOOKUP(AM10,RF!$A$3:$B$3008,2,FALSE))</f>
        <v/>
      </c>
      <c r="AG10" s="168"/>
      <c r="AK10" s="168"/>
      <c r="AL10" s="168"/>
      <c r="AM10" s="64" t="str">
        <f t="shared" si="0"/>
        <v>F-26--</v>
      </c>
      <c r="AN10" s="86"/>
      <c r="AO10" s="86"/>
      <c r="AP10" s="86"/>
      <c r="AQ10" s="169">
        <v>3</v>
      </c>
      <c r="AR10" s="170" t="s">
        <v>1499</v>
      </c>
      <c r="AS10" s="172"/>
      <c r="AT10" s="173"/>
    </row>
    <row r="11" spans="1:46" ht="78" customHeight="1" x14ac:dyDescent="0.25">
      <c r="A11" s="291">
        <v>5</v>
      </c>
      <c r="B11" s="292"/>
      <c r="C11" s="293"/>
      <c r="D11" s="294"/>
      <c r="E11" s="332"/>
      <c r="F11" s="333"/>
      <c r="G11" s="292"/>
      <c r="H11" s="297"/>
      <c r="I11" s="297"/>
      <c r="J11" s="292"/>
      <c r="K11" s="292"/>
      <c r="L11" s="292"/>
      <c r="M11" s="298"/>
      <c r="N11" s="299"/>
      <c r="O11" s="292"/>
      <c r="P11" s="292"/>
      <c r="Q11" s="292"/>
      <c r="R11" s="292"/>
      <c r="S11" s="292"/>
      <c r="T11" s="292"/>
      <c r="U11" s="292"/>
      <c r="V11" s="292"/>
      <c r="W11" s="292"/>
      <c r="X11" s="300" t="str">
        <f t="shared" si="1"/>
        <v>More Information Required</v>
      </c>
      <c r="Y11" s="346" t="str">
        <f>IF(M11="","",VLOOKUP(AM11,RF!$A$3:$B$3008,2,FALSE))</f>
        <v/>
      </c>
      <c r="AG11" s="168"/>
      <c r="AH11" s="168"/>
      <c r="AI11" s="168"/>
      <c r="AJ11" s="168"/>
      <c r="AK11" s="168"/>
      <c r="AL11" s="168"/>
      <c r="AM11" s="64" t="str">
        <f t="shared" si="0"/>
        <v>F-26--</v>
      </c>
      <c r="AN11" s="86"/>
      <c r="AO11" s="86"/>
      <c r="AP11" s="86"/>
      <c r="AQ11" s="169">
        <v>4</v>
      </c>
      <c r="AR11" s="170" t="s">
        <v>1478</v>
      </c>
      <c r="AS11" s="172"/>
      <c r="AT11" s="173"/>
    </row>
    <row r="12" spans="1:46" ht="78" customHeight="1" x14ac:dyDescent="0.25">
      <c r="A12" s="291">
        <v>6</v>
      </c>
      <c r="B12" s="292"/>
      <c r="C12" s="293"/>
      <c r="D12" s="294"/>
      <c r="E12" s="332"/>
      <c r="F12" s="333"/>
      <c r="G12" s="292"/>
      <c r="H12" s="297"/>
      <c r="I12" s="297"/>
      <c r="J12" s="292"/>
      <c r="K12" s="292"/>
      <c r="L12" s="292"/>
      <c r="M12" s="298"/>
      <c r="N12" s="299"/>
      <c r="O12" s="292"/>
      <c r="P12" s="292"/>
      <c r="Q12" s="292"/>
      <c r="R12" s="292"/>
      <c r="S12" s="292"/>
      <c r="T12" s="292"/>
      <c r="U12" s="292"/>
      <c r="V12" s="292"/>
      <c r="W12" s="292"/>
      <c r="X12" s="300" t="str">
        <f t="shared" si="1"/>
        <v>More Information Required</v>
      </c>
      <c r="Y12" s="346" t="str">
        <f>IF(M12="","",VLOOKUP(AM12,RF!$A$3:$B$3008,2,FALSE))</f>
        <v/>
      </c>
      <c r="AG12" s="168"/>
      <c r="AH12" s="168"/>
      <c r="AI12" s="168"/>
      <c r="AJ12" s="168"/>
      <c r="AK12" s="168"/>
      <c r="AL12" s="168"/>
      <c r="AM12" s="64" t="str">
        <f t="shared" si="0"/>
        <v>F-26--</v>
      </c>
      <c r="AN12" s="86"/>
      <c r="AO12" s="86"/>
      <c r="AP12" s="86"/>
      <c r="AQ12" s="169">
        <v>9</v>
      </c>
      <c r="AR12" s="170" t="s">
        <v>1500</v>
      </c>
      <c r="AS12" s="172"/>
      <c r="AT12" s="173"/>
    </row>
    <row r="13" spans="1:46" ht="78" customHeight="1" x14ac:dyDescent="0.25">
      <c r="A13" s="291">
        <v>7</v>
      </c>
      <c r="B13" s="292"/>
      <c r="C13" s="293"/>
      <c r="D13" s="294"/>
      <c r="E13" s="332"/>
      <c r="F13" s="333"/>
      <c r="G13" s="292"/>
      <c r="H13" s="297"/>
      <c r="I13" s="297"/>
      <c r="J13" s="292"/>
      <c r="K13" s="292"/>
      <c r="L13" s="292"/>
      <c r="M13" s="298"/>
      <c r="N13" s="299"/>
      <c r="O13" s="292"/>
      <c r="P13" s="292"/>
      <c r="Q13" s="292"/>
      <c r="R13" s="292"/>
      <c r="S13" s="292"/>
      <c r="T13" s="292"/>
      <c r="U13" s="292"/>
      <c r="V13" s="292"/>
      <c r="W13" s="292"/>
      <c r="X13" s="300" t="str">
        <f t="shared" si="1"/>
        <v>More Information Required</v>
      </c>
      <c r="Y13" s="346" t="str">
        <f>IF(M13="","",VLOOKUP(AM13,RF!$A$3:$B$3008,2,FALSE))</f>
        <v/>
      </c>
      <c r="AG13" s="168"/>
      <c r="AH13" s="168"/>
      <c r="AI13" s="168"/>
      <c r="AJ13" s="168"/>
      <c r="AK13" s="168"/>
      <c r="AL13" s="168"/>
      <c r="AM13" s="64" t="str">
        <f t="shared" si="0"/>
        <v>F-26--</v>
      </c>
      <c r="AN13" s="86"/>
      <c r="AO13" s="86"/>
      <c r="AP13" s="86"/>
      <c r="AQ13" s="169"/>
      <c r="AR13" s="170" t="s">
        <v>1501</v>
      </c>
      <c r="AS13" s="172"/>
      <c r="AT13" s="173"/>
    </row>
    <row r="14" spans="1:46" ht="78" customHeight="1" x14ac:dyDescent="0.25">
      <c r="A14" s="291">
        <v>8</v>
      </c>
      <c r="B14" s="292"/>
      <c r="C14" s="293"/>
      <c r="D14" s="294"/>
      <c r="E14" s="332"/>
      <c r="F14" s="333"/>
      <c r="G14" s="292"/>
      <c r="H14" s="297"/>
      <c r="I14" s="297"/>
      <c r="J14" s="292"/>
      <c r="K14" s="292"/>
      <c r="L14" s="292"/>
      <c r="M14" s="298"/>
      <c r="N14" s="299"/>
      <c r="O14" s="292"/>
      <c r="P14" s="292"/>
      <c r="Q14" s="292"/>
      <c r="R14" s="292"/>
      <c r="S14" s="292"/>
      <c r="T14" s="292"/>
      <c r="U14" s="292"/>
      <c r="V14" s="292"/>
      <c r="W14" s="292"/>
      <c r="X14" s="300" t="str">
        <f t="shared" si="1"/>
        <v>More Information Required</v>
      </c>
      <c r="Y14" s="346" t="str">
        <f>IF(M14="","",VLOOKUP(AM14,RF!$A$3:$B$3008,2,FALSE))</f>
        <v/>
      </c>
      <c r="AG14" s="168"/>
      <c r="AH14" s="168"/>
      <c r="AI14" s="168"/>
      <c r="AJ14" s="168"/>
      <c r="AK14" s="168"/>
      <c r="AL14" s="168"/>
      <c r="AM14" s="64" t="str">
        <f t="shared" si="0"/>
        <v>F-26--</v>
      </c>
      <c r="AN14" s="86"/>
      <c r="AO14" s="86"/>
      <c r="AP14" s="86"/>
      <c r="AQ14" s="169"/>
      <c r="AR14" s="170" t="s">
        <v>1502</v>
      </c>
      <c r="AS14" s="172"/>
      <c r="AT14" s="173"/>
    </row>
    <row r="15" spans="1:46" ht="78" customHeight="1" x14ac:dyDescent="0.25">
      <c r="A15" s="291">
        <v>9</v>
      </c>
      <c r="B15" s="292"/>
      <c r="C15" s="293"/>
      <c r="D15" s="294"/>
      <c r="E15" s="332"/>
      <c r="F15" s="333"/>
      <c r="G15" s="292"/>
      <c r="H15" s="297"/>
      <c r="I15" s="297"/>
      <c r="J15" s="292"/>
      <c r="K15" s="292"/>
      <c r="L15" s="292"/>
      <c r="M15" s="298"/>
      <c r="N15" s="299"/>
      <c r="O15" s="292"/>
      <c r="P15" s="292"/>
      <c r="Q15" s="292"/>
      <c r="R15" s="292"/>
      <c r="S15" s="292"/>
      <c r="T15" s="292"/>
      <c r="U15" s="292"/>
      <c r="V15" s="292"/>
      <c r="W15" s="292"/>
      <c r="X15" s="300" t="str">
        <f t="shared" si="1"/>
        <v>More Information Required</v>
      </c>
      <c r="Y15" s="346" t="str">
        <f>IF(M15="","",VLOOKUP(AM15,RF!$A$3:$B$3008,2,FALSE))</f>
        <v/>
      </c>
      <c r="AG15" s="168"/>
      <c r="AH15" s="168"/>
      <c r="AI15" s="168"/>
      <c r="AJ15" s="168"/>
      <c r="AK15" s="168"/>
      <c r="AL15" s="168"/>
      <c r="AM15" s="64" t="str">
        <f t="shared" si="0"/>
        <v>F-26--</v>
      </c>
      <c r="AN15" s="86"/>
      <c r="AO15" s="86"/>
      <c r="AP15" s="86"/>
      <c r="AQ15" s="169"/>
      <c r="AR15" s="170" t="s">
        <v>1503</v>
      </c>
      <c r="AS15" s="172"/>
      <c r="AT15" s="173"/>
    </row>
    <row r="16" spans="1:46" ht="78" customHeight="1" thickBot="1" x14ac:dyDescent="0.3">
      <c r="A16" s="291">
        <v>10</v>
      </c>
      <c r="B16" s="292"/>
      <c r="C16" s="293"/>
      <c r="D16" s="294"/>
      <c r="E16" s="332"/>
      <c r="F16" s="335"/>
      <c r="G16" s="303"/>
      <c r="H16" s="302"/>
      <c r="I16" s="302"/>
      <c r="J16" s="303"/>
      <c r="K16" s="303"/>
      <c r="L16" s="303"/>
      <c r="M16" s="304"/>
      <c r="N16" s="299"/>
      <c r="O16" s="292"/>
      <c r="P16" s="292"/>
      <c r="Q16" s="292"/>
      <c r="R16" s="292"/>
      <c r="S16" s="292"/>
      <c r="T16" s="292"/>
      <c r="U16" s="292"/>
      <c r="V16" s="292"/>
      <c r="W16" s="292"/>
      <c r="X16" s="300" t="str">
        <f t="shared" si="1"/>
        <v>More Information Required</v>
      </c>
      <c r="Y16" s="346" t="str">
        <f>IF(M16="","",VLOOKUP(AM16,RF!$A$3:$B$3008,2,FALSE))</f>
        <v/>
      </c>
      <c r="AG16" s="168"/>
      <c r="AH16" s="168"/>
      <c r="AI16" s="168"/>
      <c r="AJ16" s="168"/>
      <c r="AK16" s="168"/>
      <c r="AL16" s="168"/>
      <c r="AM16" s="64" t="str">
        <f t="shared" si="0"/>
        <v>F-26--</v>
      </c>
      <c r="AN16" s="86"/>
      <c r="AO16" s="86"/>
      <c r="AP16" s="86"/>
      <c r="AQ16" s="169"/>
      <c r="AR16" s="169"/>
      <c r="AS16" s="172"/>
      <c r="AT16" s="173"/>
    </row>
    <row r="17" spans="1:50" ht="33" customHeight="1" x14ac:dyDescent="0.25">
      <c r="D17" s="773" t="s">
        <v>1504</v>
      </c>
      <c r="E17" s="773"/>
      <c r="F17" s="773"/>
      <c r="G17" s="773"/>
      <c r="H17" s="773"/>
      <c r="I17" s="773"/>
      <c r="J17" s="773"/>
      <c r="K17" s="773"/>
      <c r="L17" s="773"/>
      <c r="M17" s="773"/>
      <c r="N17" s="773"/>
      <c r="O17" s="773"/>
      <c r="P17" s="773"/>
      <c r="Q17" s="773"/>
      <c r="R17" s="773"/>
      <c r="S17" s="773"/>
      <c r="T17" s="773"/>
      <c r="U17" s="773"/>
      <c r="V17" s="773"/>
      <c r="W17" s="773"/>
      <c r="X17" s="773"/>
      <c r="Y17" s="467" t="str">
        <f>'F-1000'!V17</f>
        <v>Rev. 18</v>
      </c>
      <c r="Z17" s="174"/>
      <c r="AG17" s="168"/>
      <c r="AH17" s="168"/>
      <c r="AI17" s="168"/>
      <c r="AJ17" s="168"/>
      <c r="AK17" s="168"/>
      <c r="AL17" s="168"/>
      <c r="AQ17" s="168"/>
      <c r="AR17" s="172"/>
      <c r="AS17" s="172"/>
      <c r="AT17" s="173"/>
    </row>
    <row r="18" spans="1:50" ht="22.5" customHeight="1" x14ac:dyDescent="0.25">
      <c r="D18" s="772"/>
      <c r="E18" s="772"/>
      <c r="F18" s="772"/>
      <c r="G18" s="772"/>
      <c r="H18" s="772"/>
      <c r="I18" s="772"/>
      <c r="J18" s="772"/>
      <c r="K18" s="772"/>
      <c r="L18" s="772"/>
      <c r="M18" s="772"/>
      <c r="N18" s="772"/>
      <c r="O18" s="772"/>
      <c r="P18" s="772"/>
      <c r="Q18" s="772"/>
      <c r="R18" s="772"/>
      <c r="S18" s="772"/>
      <c r="T18" s="772"/>
      <c r="U18" s="398"/>
      <c r="V18" s="398"/>
      <c r="W18" s="398"/>
      <c r="X18" s="398"/>
      <c r="Y18" s="398"/>
      <c r="AA18" s="175"/>
      <c r="AG18" s="168"/>
      <c r="AH18" s="168"/>
      <c r="AI18" s="168"/>
      <c r="AJ18" s="168"/>
      <c r="AK18" s="168"/>
      <c r="AL18" s="168"/>
      <c r="AM18" s="168"/>
      <c r="AP18" s="168"/>
      <c r="AQ18" s="172"/>
      <c r="AR18" s="172"/>
      <c r="AS18" s="176"/>
      <c r="AT18" s="168"/>
      <c r="AU18" s="168"/>
      <c r="AV18" s="168"/>
    </row>
    <row r="19" spans="1:50" ht="15" customHeight="1" x14ac:dyDescent="0.25">
      <c r="D19" s="772"/>
      <c r="E19" s="772"/>
      <c r="F19" s="772"/>
      <c r="G19" s="772"/>
      <c r="H19" s="772"/>
      <c r="I19" s="772"/>
      <c r="J19" s="772"/>
      <c r="K19" s="772"/>
      <c r="L19" s="772"/>
      <c r="M19" s="772"/>
      <c r="N19" s="772"/>
      <c r="O19" s="772"/>
      <c r="P19" s="772"/>
      <c r="Q19" s="772"/>
      <c r="R19" s="772"/>
      <c r="S19" s="772"/>
      <c r="T19" s="772"/>
      <c r="U19" s="398"/>
      <c r="V19" s="398"/>
      <c r="W19" s="398"/>
      <c r="X19" s="398"/>
      <c r="Y19" s="398"/>
      <c r="AA19" s="175"/>
      <c r="AG19" s="168"/>
      <c r="AH19" s="172"/>
      <c r="AI19" s="172"/>
      <c r="AJ19" s="168"/>
      <c r="AK19" s="168"/>
      <c r="AL19" s="168"/>
      <c r="AM19" s="168"/>
      <c r="AP19" s="168"/>
      <c r="AQ19" s="172"/>
      <c r="AR19" s="172"/>
      <c r="AS19" s="176"/>
      <c r="AT19" s="168"/>
      <c r="AU19" s="168"/>
      <c r="AV19" s="168"/>
    </row>
    <row r="20" spans="1:50" x14ac:dyDescent="0.25">
      <c r="D20" s="772"/>
      <c r="E20" s="772"/>
      <c r="F20" s="772"/>
      <c r="G20" s="772"/>
      <c r="H20" s="772"/>
      <c r="I20" s="772"/>
      <c r="J20" s="772"/>
      <c r="K20" s="772"/>
      <c r="L20" s="772"/>
      <c r="M20" s="772"/>
      <c r="N20" s="772"/>
      <c r="O20" s="772"/>
      <c r="P20" s="772"/>
      <c r="Q20" s="772"/>
      <c r="R20" s="772"/>
      <c r="S20" s="772"/>
      <c r="T20" s="772"/>
      <c r="U20" s="398"/>
      <c r="V20" s="398"/>
      <c r="W20" s="398"/>
      <c r="X20" s="398"/>
      <c r="Y20" s="398"/>
      <c r="AG20" s="168"/>
      <c r="AH20" s="172"/>
      <c r="AI20" s="172"/>
      <c r="AJ20" s="168"/>
      <c r="AK20" s="168"/>
      <c r="AL20" s="168"/>
      <c r="AM20" s="168"/>
      <c r="AQ20" s="167"/>
      <c r="AR20" s="168"/>
      <c r="AS20" s="168"/>
      <c r="AT20" s="168"/>
      <c r="AU20" s="168"/>
      <c r="AV20" s="168"/>
    </row>
    <row r="21" spans="1:50" x14ac:dyDescent="0.25">
      <c r="D21" s="772"/>
      <c r="E21" s="772"/>
      <c r="F21" s="772"/>
      <c r="G21" s="772"/>
      <c r="H21" s="772"/>
      <c r="I21" s="772"/>
      <c r="J21" s="772"/>
      <c r="K21" s="772"/>
      <c r="L21" s="772"/>
      <c r="M21" s="772"/>
      <c r="N21" s="772"/>
      <c r="O21" s="772"/>
      <c r="P21" s="772"/>
      <c r="Q21" s="772"/>
      <c r="R21" s="772"/>
      <c r="S21" s="772"/>
      <c r="T21" s="772"/>
      <c r="U21" s="398"/>
      <c r="V21" s="398"/>
      <c r="W21" s="398"/>
      <c r="X21" s="398"/>
      <c r="Y21" s="398"/>
      <c r="AG21" s="168"/>
      <c r="AH21" s="172"/>
      <c r="AI21" s="172"/>
      <c r="AJ21" s="168"/>
      <c r="AK21" s="168"/>
      <c r="AL21" s="168"/>
      <c r="AM21" s="168"/>
      <c r="AP21" s="168"/>
      <c r="AQ21" s="172"/>
      <c r="AR21" s="172"/>
      <c r="AS21" s="176"/>
      <c r="AT21" s="168"/>
      <c r="AU21" s="168"/>
      <c r="AV21" s="168"/>
    </row>
    <row r="22" spans="1:50" x14ac:dyDescent="0.25">
      <c r="D22" s="698" t="s">
        <v>1505</v>
      </c>
      <c r="E22" s="698"/>
      <c r="F22" s="698"/>
      <c r="G22" s="698"/>
      <c r="H22" s="698"/>
      <c r="I22" s="698"/>
      <c r="J22" s="698"/>
      <c r="K22" s="698"/>
      <c r="L22" s="698"/>
      <c r="M22" s="698"/>
      <c r="N22" s="698"/>
      <c r="O22" s="698"/>
      <c r="P22" s="698"/>
      <c r="Q22" s="698"/>
      <c r="R22" s="698"/>
      <c r="S22" s="698"/>
      <c r="T22" s="698"/>
      <c r="U22" s="698"/>
      <c r="V22" s="698"/>
      <c r="W22" s="698"/>
      <c r="X22" s="398"/>
      <c r="Y22" s="398"/>
      <c r="AO22" s="168"/>
      <c r="AP22" s="168"/>
      <c r="AQ22" s="168"/>
      <c r="AR22" s="168"/>
      <c r="AS22" s="168"/>
      <c r="AT22" s="168"/>
      <c r="AU22" s="168"/>
      <c r="AV22" s="168"/>
    </row>
    <row r="23" spans="1:50" ht="17.25" x14ac:dyDescent="0.25">
      <c r="D23" s="698"/>
      <c r="E23" s="698"/>
      <c r="F23" s="698"/>
      <c r="G23" s="698"/>
      <c r="H23" s="698"/>
      <c r="I23" s="698"/>
      <c r="J23" s="698"/>
      <c r="K23" s="698"/>
      <c r="L23" s="698"/>
      <c r="M23" s="698"/>
      <c r="N23" s="698"/>
      <c r="O23" s="698"/>
      <c r="P23" s="698"/>
      <c r="Q23" s="698"/>
      <c r="R23" s="698"/>
      <c r="S23" s="698"/>
      <c r="T23" s="698"/>
      <c r="U23" s="698"/>
      <c r="V23" s="698"/>
      <c r="W23" s="698"/>
      <c r="X23" s="431"/>
      <c r="Y23" s="431"/>
      <c r="Z23" s="175"/>
      <c r="AP23" s="168"/>
      <c r="AQ23" s="172"/>
      <c r="AR23" s="172"/>
      <c r="AS23" s="176"/>
      <c r="AT23" s="168"/>
      <c r="AU23" s="168"/>
      <c r="AV23" s="168"/>
    </row>
    <row r="24" spans="1:50" ht="17.25" x14ac:dyDescent="0.25">
      <c r="D24" s="698"/>
      <c r="E24" s="698"/>
      <c r="F24" s="698"/>
      <c r="G24" s="698"/>
      <c r="H24" s="698"/>
      <c r="I24" s="698"/>
      <c r="J24" s="698"/>
      <c r="K24" s="698"/>
      <c r="L24" s="698"/>
      <c r="M24" s="698"/>
      <c r="N24" s="698"/>
      <c r="O24" s="698"/>
      <c r="P24" s="698"/>
      <c r="Q24" s="698"/>
      <c r="R24" s="698"/>
      <c r="S24" s="698"/>
      <c r="T24" s="698"/>
      <c r="U24" s="698"/>
      <c r="V24" s="698"/>
      <c r="W24" s="698"/>
      <c r="X24" s="432"/>
      <c r="Y24" s="433"/>
      <c r="Z24" s="175"/>
      <c r="AP24" s="168"/>
      <c r="AQ24" s="172"/>
      <c r="AR24" s="172"/>
      <c r="AS24" s="176"/>
      <c r="AT24" s="168"/>
      <c r="AU24" s="168"/>
      <c r="AV24" s="168"/>
    </row>
    <row r="25" spans="1:50" x14ac:dyDescent="0.25">
      <c r="AP25" s="168"/>
      <c r="AQ25" s="172"/>
      <c r="AR25" s="172"/>
      <c r="AS25" s="176"/>
      <c r="AT25" s="168"/>
      <c r="AU25" s="168"/>
      <c r="AV25" s="168"/>
    </row>
    <row r="26" spans="1:50" x14ac:dyDescent="0.25">
      <c r="A26" s="96"/>
      <c r="B26" s="96"/>
      <c r="C26" s="96"/>
      <c r="D26" s="96"/>
      <c r="E26" s="96"/>
      <c r="F26" s="96"/>
      <c r="G26" s="96"/>
      <c r="H26" s="96"/>
      <c r="I26" s="96"/>
      <c r="J26" s="96"/>
      <c r="K26" s="96"/>
      <c r="L26" s="96"/>
      <c r="M26" s="96"/>
      <c r="N26" s="96"/>
      <c r="O26" s="96"/>
      <c r="P26" s="96"/>
      <c r="Q26" s="96"/>
      <c r="R26" s="96"/>
      <c r="AO26" s="168"/>
      <c r="AP26" s="168"/>
      <c r="AQ26" s="168"/>
      <c r="AR26" s="168"/>
      <c r="AS26" s="168"/>
      <c r="AT26" s="168"/>
      <c r="AU26" s="168"/>
      <c r="AV26" s="168"/>
      <c r="AW26" s="168"/>
      <c r="AX26" s="168"/>
    </row>
    <row r="27" spans="1:50" ht="21" x14ac:dyDescent="0.35">
      <c r="A27" s="699" t="s">
        <v>1691</v>
      </c>
      <c r="B27" s="699"/>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178"/>
    </row>
    <row r="38" spans="33:40" x14ac:dyDescent="0.25">
      <c r="AG38" s="168"/>
      <c r="AH38" s="172"/>
      <c r="AI38" s="179"/>
      <c r="AJ38" s="168"/>
      <c r="AK38" s="168"/>
      <c r="AL38" s="168"/>
      <c r="AM38" s="168"/>
      <c r="AN38" s="168"/>
    </row>
  </sheetData>
  <sheetProtection algorithmName="SHA-512" hashValue="k04dgR+vDSpe4SeslJ+t4qZOxlm7pxa86mqOVigBzg2xFwrAd34/izg5uXBFHy/tbQod1FER8RcxzMMqn+RSrA==" saltValue="5METSjdlFa6aaBpfLcXNNw==" spinCount="100000" sheet="1" formatCells="0" selectLockedCells="1"/>
  <mergeCells count="37">
    <mergeCell ref="D18:T21"/>
    <mergeCell ref="D22:W24"/>
    <mergeCell ref="A27:Y27"/>
    <mergeCell ref="AN5:AN6"/>
    <mergeCell ref="I5:I6"/>
    <mergeCell ref="J5:J6"/>
    <mergeCell ref="K5:K6"/>
    <mergeCell ref="L5:L6"/>
    <mergeCell ref="M5:M6"/>
    <mergeCell ref="N5:N6"/>
    <mergeCell ref="D17:X17"/>
    <mergeCell ref="O5:O6"/>
    <mergeCell ref="P5:P6"/>
    <mergeCell ref="Q5:Q6"/>
    <mergeCell ref="R5:R6"/>
    <mergeCell ref="S5:S6"/>
    <mergeCell ref="AP5:AP6"/>
    <mergeCell ref="AQ5:AQ6"/>
    <mergeCell ref="AR5:AR6"/>
    <mergeCell ref="U5:U6"/>
    <mergeCell ref="V5:V6"/>
    <mergeCell ref="W5:W6"/>
    <mergeCell ref="X5:X6"/>
    <mergeCell ref="Y5:Y6"/>
    <mergeCell ref="AM5:AM6"/>
    <mergeCell ref="AO5:AO6"/>
    <mergeCell ref="T5:T6"/>
    <mergeCell ref="A1:J2"/>
    <mergeCell ref="F4:M4"/>
    <mergeCell ref="A5:A6"/>
    <mergeCell ref="B5:B6"/>
    <mergeCell ref="C5:C6"/>
    <mergeCell ref="D5:D6"/>
    <mergeCell ref="E5:E6"/>
    <mergeCell ref="F5:F6"/>
    <mergeCell ref="G5:G6"/>
    <mergeCell ref="H5:H6"/>
  </mergeCells>
  <conditionalFormatting sqref="X7:X16">
    <cfRule type="cellIs" dxfId="18" priority="6" operator="equal">
      <formula>"More Information Required"</formula>
    </cfRule>
  </conditionalFormatting>
  <conditionalFormatting sqref="Y7:Y16">
    <cfRule type="containsText" dxfId="17" priority="7" operator="containsText" text="More Information Required">
      <formula>NOT(ISERROR(SEARCH("More Information Required",Y7)))</formula>
    </cfRule>
  </conditionalFormatting>
  <dataValidations count="1">
    <dataValidation type="list" allowBlank="1" showInputMessage="1" showErrorMessage="1" sqref="E7:E16" xr:uid="{DD31C47B-701A-4CBD-98FF-94D331649F9F}">
      <formula1>$AN$7:$AN$9</formula1>
    </dataValidation>
  </dataValidations>
  <hyperlinks>
    <hyperlink ref="A27:Y27" location="'Table of Contents'!A1" display="To return to the index, click this link" xr:uid="{EF2A6DDF-1A89-41AA-8B58-02C978D7D441}"/>
  </hyperlinks>
  <printOptions horizontalCentered="1"/>
  <pageMargins left="0.25" right="0.25" top="0.5" bottom="0.75" header="0.3" footer="0.3"/>
  <pageSetup scale="38"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87D28CA-DEAD-4D75-B5CD-02734D936660}">
          <x14:formula1>
            <xm:f>RF!$M$3:$M$8</xm:f>
          </x14:formula1>
          <xm:sqref>D7:D16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432D0-D291-45E9-ABD3-F042501EB69B}">
  <sheetPr codeName="Sheet6">
    <tabColor rgb="FF0070C0"/>
    <pageSetUpPr autoPageBreaks="0" fitToPage="1"/>
  </sheetPr>
  <dimension ref="A1:CT39"/>
  <sheetViews>
    <sheetView showGridLines="0" zoomScale="80" zoomScaleNormal="80" workbookViewId="0">
      <selection activeCell="C7" sqref="C7"/>
    </sheetView>
  </sheetViews>
  <sheetFormatPr defaultColWidth="9.140625" defaultRowHeight="15" x14ac:dyDescent="0.25"/>
  <cols>
    <col min="1" max="1" width="5.7109375" customWidth="1"/>
    <col min="2" max="2" width="5.42578125" hidden="1" customWidth="1"/>
    <col min="3" max="3" width="12.7109375" customWidth="1"/>
    <col min="4" max="4" width="17.140625" customWidth="1"/>
    <col min="5" max="5" width="18" customWidth="1"/>
    <col min="6" max="6" width="10.42578125" customWidth="1"/>
    <col min="7" max="7" width="12.42578125" customWidth="1"/>
    <col min="8" max="8" width="14.42578125" customWidth="1"/>
    <col min="9" max="9" width="16.140625" customWidth="1"/>
    <col min="10" max="10" width="20.7109375" customWidth="1"/>
    <col min="11" max="11" width="11.5703125" customWidth="1"/>
    <col min="12" max="12" width="11.140625" customWidth="1"/>
    <col min="13" max="13" width="14.42578125" customWidth="1"/>
    <col min="14" max="14" width="10.7109375" customWidth="1"/>
    <col min="15" max="15" width="10.140625" customWidth="1"/>
    <col min="16" max="17" width="6.5703125" customWidth="1"/>
    <col min="18" max="20" width="7" customWidth="1"/>
    <col min="21" max="21" width="13.42578125" customWidth="1"/>
    <col min="22" max="22" width="14.140625" customWidth="1"/>
    <col min="23" max="23" width="12.28515625" customWidth="1"/>
    <col min="24" max="24" width="13.42578125" customWidth="1"/>
    <col min="25" max="25" width="32.42578125" customWidth="1"/>
    <col min="26" max="26" width="49.42578125" customWidth="1"/>
    <col min="27" max="27" width="15" hidden="1" customWidth="1"/>
    <col min="28" max="28" width="32" hidden="1" customWidth="1"/>
    <col min="29" max="39" width="9.140625" hidden="1" customWidth="1"/>
    <col min="40" max="40" width="20.140625" hidden="1" customWidth="1"/>
    <col min="41" max="41" width="20.7109375" hidden="1" customWidth="1"/>
    <col min="42" max="42" width="10.140625" hidden="1" customWidth="1"/>
    <col min="43" max="43" width="9.140625" hidden="1" customWidth="1"/>
    <col min="44" max="44" width="10" hidden="1" customWidth="1"/>
    <col min="45" max="98" width="9.140625" hidden="1" customWidth="1"/>
  </cols>
  <sheetData>
    <row r="1" spans="1:47" ht="28.15" customHeight="1" x14ac:dyDescent="0.25">
      <c r="A1" s="687" t="s">
        <v>1228</v>
      </c>
      <c r="B1" s="687"/>
      <c r="C1" s="687"/>
      <c r="D1" s="687"/>
      <c r="E1" s="687"/>
      <c r="F1" s="687"/>
      <c r="G1" s="687"/>
      <c r="H1" s="687"/>
      <c r="I1" s="687"/>
      <c r="J1" s="687"/>
      <c r="K1" s="687"/>
      <c r="L1" s="403"/>
      <c r="M1" s="403"/>
      <c r="N1" s="403"/>
      <c r="O1" s="403"/>
      <c r="P1" s="403"/>
      <c r="Q1" s="403"/>
      <c r="R1" s="403"/>
      <c r="S1" s="403"/>
      <c r="T1" s="403"/>
      <c r="U1" s="403"/>
      <c r="V1" s="403"/>
      <c r="W1" s="403"/>
      <c r="X1" s="403"/>
      <c r="Y1" s="403"/>
      <c r="Z1" s="403"/>
    </row>
    <row r="2" spans="1:47" ht="23.65" customHeight="1" x14ac:dyDescent="0.25">
      <c r="A2" s="687"/>
      <c r="B2" s="687"/>
      <c r="C2" s="687"/>
      <c r="D2" s="687"/>
      <c r="E2" s="687"/>
      <c r="F2" s="687"/>
      <c r="G2" s="687"/>
      <c r="H2" s="687"/>
      <c r="I2" s="687"/>
      <c r="J2" s="687"/>
      <c r="K2" s="687"/>
      <c r="L2" s="403"/>
      <c r="M2" s="403"/>
      <c r="N2" s="403"/>
      <c r="O2" s="403"/>
      <c r="P2" s="403"/>
      <c r="Q2" s="403"/>
      <c r="R2" s="403"/>
      <c r="S2" s="403"/>
      <c r="T2" s="403"/>
      <c r="U2" s="403"/>
      <c r="V2" s="403"/>
      <c r="W2" s="403"/>
      <c r="X2" s="403"/>
      <c r="Y2" s="403"/>
      <c r="Z2" s="403"/>
    </row>
    <row r="3" spans="1:47" ht="17.100000000000001" customHeight="1" thickBot="1" x14ac:dyDescent="0.3">
      <c r="A3" s="434"/>
      <c r="B3" s="434"/>
      <c r="C3" s="403"/>
      <c r="D3" s="435"/>
      <c r="E3" s="435"/>
      <c r="F3" s="435"/>
      <c r="G3" s="403"/>
      <c r="H3" s="403"/>
      <c r="I3" s="403"/>
      <c r="J3" s="403"/>
      <c r="K3" s="403"/>
      <c r="L3" s="403"/>
      <c r="M3" s="403"/>
      <c r="N3" s="403"/>
      <c r="O3" s="403"/>
      <c r="P3" s="403"/>
      <c r="Q3" s="403"/>
      <c r="R3" s="403"/>
      <c r="S3" s="403"/>
      <c r="T3" s="403"/>
      <c r="U3" s="403"/>
      <c r="V3" s="403"/>
      <c r="W3" s="403"/>
      <c r="X3" s="403"/>
      <c r="Y3" s="403"/>
      <c r="Z3" s="403"/>
    </row>
    <row r="4" spans="1:47" ht="56.25" customHeight="1" x14ac:dyDescent="0.25">
      <c r="A4" s="410" t="s">
        <v>1246</v>
      </c>
      <c r="B4" s="403"/>
      <c r="C4" s="403"/>
      <c r="D4" s="403"/>
      <c r="E4" s="403"/>
      <c r="F4" s="398"/>
      <c r="G4" s="721" t="s">
        <v>1506</v>
      </c>
      <c r="H4" s="722"/>
      <c r="I4" s="722"/>
      <c r="J4" s="722"/>
      <c r="K4" s="722"/>
      <c r="L4" s="722"/>
      <c r="M4" s="767"/>
      <c r="N4" s="421"/>
      <c r="O4" s="408" t="s">
        <v>1507</v>
      </c>
      <c r="P4" s="408"/>
      <c r="Q4" s="408"/>
      <c r="R4" s="408"/>
      <c r="S4" s="408"/>
      <c r="T4" s="408"/>
      <c r="U4" s="408"/>
      <c r="V4" s="408"/>
      <c r="W4" s="408"/>
      <c r="X4" s="408"/>
      <c r="Y4" s="430"/>
      <c r="Z4" s="430"/>
    </row>
    <row r="5" spans="1:47" ht="286.5" customHeight="1" x14ac:dyDescent="0.25">
      <c r="A5" s="725" t="s">
        <v>1247</v>
      </c>
      <c r="B5" s="725" t="s">
        <v>861</v>
      </c>
      <c r="C5" s="725" t="s">
        <v>53</v>
      </c>
      <c r="D5" s="725" t="s">
        <v>1486</v>
      </c>
      <c r="E5" s="725" t="s">
        <v>1508</v>
      </c>
      <c r="F5" s="740" t="s">
        <v>908</v>
      </c>
      <c r="G5" s="768" t="s">
        <v>1698</v>
      </c>
      <c r="H5" s="725" t="s">
        <v>1699</v>
      </c>
      <c r="I5" s="725" t="s">
        <v>2609</v>
      </c>
      <c r="J5" s="725" t="s">
        <v>1700</v>
      </c>
      <c r="K5" s="725" t="s">
        <v>2608</v>
      </c>
      <c r="L5" s="725" t="s">
        <v>2613</v>
      </c>
      <c r="M5" s="738" t="s">
        <v>2611</v>
      </c>
      <c r="N5" s="719" t="s">
        <v>1489</v>
      </c>
      <c r="O5" s="725" t="s">
        <v>1490</v>
      </c>
      <c r="P5" s="766" t="s">
        <v>898</v>
      </c>
      <c r="Q5" s="766" t="s">
        <v>897</v>
      </c>
      <c r="R5" s="766" t="s">
        <v>896</v>
      </c>
      <c r="S5" s="766" t="s">
        <v>895</v>
      </c>
      <c r="T5" s="766" t="s">
        <v>894</v>
      </c>
      <c r="U5" s="725" t="s">
        <v>1710</v>
      </c>
      <c r="V5" s="725" t="s">
        <v>1114</v>
      </c>
      <c r="W5" s="688" t="s">
        <v>1653</v>
      </c>
      <c r="X5" s="688" t="s">
        <v>1568</v>
      </c>
      <c r="Y5" s="709" t="s">
        <v>3</v>
      </c>
      <c r="Z5" s="709" t="s">
        <v>39</v>
      </c>
      <c r="AN5" s="733" t="s">
        <v>3</v>
      </c>
      <c r="AO5" s="769" t="s">
        <v>18</v>
      </c>
      <c r="AP5" s="769" t="s">
        <v>1491</v>
      </c>
      <c r="AQ5" s="769" t="s">
        <v>1492</v>
      </c>
      <c r="AR5" s="769" t="s">
        <v>1493</v>
      </c>
    </row>
    <row r="6" spans="1:47" ht="21" customHeight="1" x14ac:dyDescent="0.25">
      <c r="A6" s="725"/>
      <c r="B6" s="725"/>
      <c r="C6" s="725"/>
      <c r="D6" s="725"/>
      <c r="E6" s="725"/>
      <c r="F6" s="740"/>
      <c r="G6" s="768"/>
      <c r="H6" s="725"/>
      <c r="I6" s="725"/>
      <c r="J6" s="725"/>
      <c r="K6" s="725"/>
      <c r="L6" s="725"/>
      <c r="M6" s="738"/>
      <c r="N6" s="719"/>
      <c r="O6" s="725"/>
      <c r="P6" s="766"/>
      <c r="Q6" s="766"/>
      <c r="R6" s="766"/>
      <c r="S6" s="766"/>
      <c r="T6" s="766"/>
      <c r="U6" s="725"/>
      <c r="V6" s="725"/>
      <c r="W6" s="688"/>
      <c r="X6" s="688"/>
      <c r="Y6" s="709"/>
      <c r="Z6" s="709"/>
      <c r="AN6" s="733"/>
      <c r="AO6" s="769"/>
      <c r="AP6" s="769"/>
      <c r="AQ6" s="769"/>
      <c r="AR6" s="769"/>
    </row>
    <row r="7" spans="1:47" ht="78" customHeight="1" x14ac:dyDescent="0.25">
      <c r="A7" s="291">
        <v>1</v>
      </c>
      <c r="B7" s="292"/>
      <c r="C7" s="293"/>
      <c r="D7" s="294"/>
      <c r="E7" s="294"/>
      <c r="F7" s="295"/>
      <c r="G7" s="296"/>
      <c r="H7" s="297"/>
      <c r="I7" s="297"/>
      <c r="J7" s="292"/>
      <c r="K7" s="292"/>
      <c r="L7" s="292"/>
      <c r="M7" s="298"/>
      <c r="N7" s="299"/>
      <c r="O7" s="292"/>
      <c r="P7" s="292"/>
      <c r="Q7" s="292"/>
      <c r="R7" s="292"/>
      <c r="S7" s="292"/>
      <c r="T7" s="292"/>
      <c r="U7" s="292"/>
      <c r="V7" s="292"/>
      <c r="W7" s="292"/>
      <c r="X7" s="292"/>
      <c r="Y7" s="300" t="str">
        <f>IF(M7="","More Information Required",AN7)</f>
        <v>More Information Required</v>
      </c>
      <c r="Z7" s="346" t="str">
        <f>IF(M7="","",VLOOKUP(AN7,RF!$A$3:$B$3008,2,FALSE))</f>
        <v/>
      </c>
      <c r="AI7" s="168"/>
      <c r="AJ7" s="168"/>
      <c r="AK7" s="168"/>
      <c r="AL7" s="168"/>
      <c r="AM7" s="168"/>
      <c r="AN7" s="154" t="str">
        <f t="shared" ref="AN7:AN16" si="0">CONCATENATE("F-2700","-",G7,H7,I7,"-",K7,J7,L7, M7)</f>
        <v>F-2700--</v>
      </c>
      <c r="AO7" s="86" t="s">
        <v>1495</v>
      </c>
      <c r="AP7" s="86">
        <v>4</v>
      </c>
      <c r="AQ7" s="86">
        <v>1</v>
      </c>
      <c r="AR7" s="169">
        <v>0</v>
      </c>
      <c r="AS7" t="s">
        <v>1304</v>
      </c>
      <c r="AT7" s="168"/>
      <c r="AU7" s="168"/>
    </row>
    <row r="8" spans="1:47" ht="78" customHeight="1" x14ac:dyDescent="0.25">
      <c r="A8" s="291">
        <v>2</v>
      </c>
      <c r="B8" s="292"/>
      <c r="C8" s="293"/>
      <c r="D8" s="294"/>
      <c r="E8" s="294"/>
      <c r="F8" s="295"/>
      <c r="G8" s="296"/>
      <c r="H8" s="297"/>
      <c r="I8" s="297"/>
      <c r="J8" s="292"/>
      <c r="K8" s="292"/>
      <c r="L8" s="292"/>
      <c r="M8" s="298"/>
      <c r="N8" s="299"/>
      <c r="O8" s="292"/>
      <c r="P8" s="292"/>
      <c r="Q8" s="292"/>
      <c r="R8" s="292"/>
      <c r="S8" s="292"/>
      <c r="T8" s="292"/>
      <c r="U8" s="292"/>
      <c r="V8" s="292"/>
      <c r="W8" s="292"/>
      <c r="X8" s="292"/>
      <c r="Y8" s="300" t="str">
        <f t="shared" ref="Y8:Y16" si="1">IF(M8="","More Information Required",AN8)</f>
        <v>More Information Required</v>
      </c>
      <c r="Z8" s="346" t="str">
        <f>IF(M8="","",VLOOKUP(AN8,RF!$A$3:$B$3008,2,FALSE))</f>
        <v/>
      </c>
      <c r="AI8" s="171"/>
      <c r="AJ8" s="172"/>
      <c r="AK8" s="168"/>
      <c r="AL8" s="168"/>
      <c r="AM8" s="168"/>
      <c r="AN8" s="154" t="str">
        <f t="shared" si="0"/>
        <v>F-2700--</v>
      </c>
      <c r="AO8" s="86" t="s">
        <v>1497</v>
      </c>
      <c r="AP8" s="86">
        <v>5</v>
      </c>
      <c r="AQ8" s="86">
        <v>2</v>
      </c>
      <c r="AR8" s="169">
        <v>1</v>
      </c>
      <c r="AS8" t="s">
        <v>1384</v>
      </c>
      <c r="AT8" s="168"/>
      <c r="AU8" s="168"/>
    </row>
    <row r="9" spans="1:47" ht="78" customHeight="1" x14ac:dyDescent="0.25">
      <c r="A9" s="291">
        <v>3</v>
      </c>
      <c r="B9" s="292"/>
      <c r="C9" s="293"/>
      <c r="D9" s="294"/>
      <c r="E9" s="294"/>
      <c r="F9" s="295"/>
      <c r="G9" s="296"/>
      <c r="H9" s="297"/>
      <c r="I9" s="297"/>
      <c r="J9" s="292"/>
      <c r="K9" s="292"/>
      <c r="L9" s="292"/>
      <c r="M9" s="298"/>
      <c r="N9" s="299"/>
      <c r="O9" s="292"/>
      <c r="P9" s="292"/>
      <c r="Q9" s="292"/>
      <c r="R9" s="292"/>
      <c r="S9" s="292"/>
      <c r="T9" s="292"/>
      <c r="U9" s="292"/>
      <c r="V9" s="292"/>
      <c r="W9" s="292"/>
      <c r="X9" s="292"/>
      <c r="Y9" s="300" t="str">
        <f t="shared" si="1"/>
        <v>More Information Required</v>
      </c>
      <c r="Z9" s="346" t="str">
        <f>IF(M9="","",VLOOKUP(AN9,RF!$A$3:$B$3008,2,FALSE))</f>
        <v/>
      </c>
      <c r="AI9" s="168"/>
      <c r="AJ9" s="172"/>
      <c r="AK9" s="168"/>
      <c r="AL9" s="168"/>
      <c r="AM9" s="168"/>
      <c r="AN9" s="154" t="str">
        <f t="shared" si="0"/>
        <v>F-2700--</v>
      </c>
      <c r="AO9" s="86" t="s">
        <v>1498</v>
      </c>
      <c r="AP9" s="86"/>
      <c r="AQ9" s="86">
        <v>3</v>
      </c>
      <c r="AR9" s="169">
        <v>2</v>
      </c>
      <c r="AS9" t="s">
        <v>1374</v>
      </c>
      <c r="AT9" s="172"/>
      <c r="AU9" s="173"/>
    </row>
    <row r="10" spans="1:47" ht="78" customHeight="1" x14ac:dyDescent="0.25">
      <c r="A10" s="291">
        <v>4</v>
      </c>
      <c r="B10" s="292"/>
      <c r="C10" s="293"/>
      <c r="D10" s="294"/>
      <c r="E10" s="294"/>
      <c r="F10" s="295"/>
      <c r="G10" s="296"/>
      <c r="H10" s="297"/>
      <c r="I10" s="297"/>
      <c r="J10" s="292"/>
      <c r="K10" s="292"/>
      <c r="L10" s="292"/>
      <c r="M10" s="298"/>
      <c r="N10" s="299"/>
      <c r="O10" s="292"/>
      <c r="P10" s="292"/>
      <c r="Q10" s="292"/>
      <c r="R10" s="292"/>
      <c r="S10" s="292"/>
      <c r="T10" s="292"/>
      <c r="U10" s="292"/>
      <c r="V10" s="292"/>
      <c r="W10" s="292"/>
      <c r="X10" s="292"/>
      <c r="Y10" s="300" t="str">
        <f t="shared" si="1"/>
        <v>More Information Required</v>
      </c>
      <c r="Z10" s="346" t="str">
        <f>IF(M10="","",VLOOKUP(AN10,RF!$A$3:$B$3008,2,FALSE))</f>
        <v/>
      </c>
      <c r="AL10" s="168"/>
      <c r="AM10" s="168"/>
      <c r="AN10" s="154" t="str">
        <f t="shared" si="0"/>
        <v>F-2700--</v>
      </c>
      <c r="AO10" s="86"/>
      <c r="AP10" s="86"/>
      <c r="AQ10" s="86"/>
      <c r="AR10" s="169">
        <v>3</v>
      </c>
      <c r="AS10" s="172"/>
      <c r="AT10" s="172"/>
      <c r="AU10" s="173"/>
    </row>
    <row r="11" spans="1:47" ht="78" customHeight="1" x14ac:dyDescent="0.25">
      <c r="A11" s="291">
        <v>5</v>
      </c>
      <c r="B11" s="292"/>
      <c r="C11" s="293"/>
      <c r="D11" s="294"/>
      <c r="E11" s="294"/>
      <c r="F11" s="295"/>
      <c r="G11" s="296"/>
      <c r="H11" s="297"/>
      <c r="I11" s="297"/>
      <c r="J11" s="292"/>
      <c r="K11" s="292"/>
      <c r="L11" s="292"/>
      <c r="M11" s="298"/>
      <c r="N11" s="299"/>
      <c r="O11" s="292"/>
      <c r="P11" s="292"/>
      <c r="Q11" s="292"/>
      <c r="R11" s="292"/>
      <c r="S11" s="292"/>
      <c r="T11" s="292"/>
      <c r="U11" s="292"/>
      <c r="V11" s="292"/>
      <c r="W11" s="292"/>
      <c r="X11" s="292"/>
      <c r="Y11" s="300" t="str">
        <f t="shared" si="1"/>
        <v>More Information Required</v>
      </c>
      <c r="Z11" s="346" t="str">
        <f>IF(M11="","",VLOOKUP(AN11,RF!$A$3:$B$3008,2,FALSE))</f>
        <v/>
      </c>
      <c r="AI11" s="168"/>
      <c r="AJ11" s="168"/>
      <c r="AK11" s="168"/>
      <c r="AL11" s="168"/>
      <c r="AM11" s="168"/>
      <c r="AN11" s="154" t="str">
        <f t="shared" si="0"/>
        <v>F-2700--</v>
      </c>
      <c r="AO11" s="86"/>
      <c r="AP11" s="86"/>
      <c r="AQ11" s="86"/>
      <c r="AR11" s="169">
        <v>4</v>
      </c>
      <c r="AS11" s="172"/>
      <c r="AT11" s="172"/>
      <c r="AU11" s="173"/>
    </row>
    <row r="12" spans="1:47" ht="78" customHeight="1" x14ac:dyDescent="0.25">
      <c r="A12" s="291">
        <v>6</v>
      </c>
      <c r="B12" s="292"/>
      <c r="C12" s="293"/>
      <c r="D12" s="294"/>
      <c r="E12" s="294"/>
      <c r="F12" s="295"/>
      <c r="G12" s="296"/>
      <c r="H12" s="297"/>
      <c r="I12" s="297"/>
      <c r="J12" s="292"/>
      <c r="K12" s="292"/>
      <c r="L12" s="292"/>
      <c r="M12" s="298"/>
      <c r="N12" s="299"/>
      <c r="O12" s="292"/>
      <c r="P12" s="292"/>
      <c r="Q12" s="292"/>
      <c r="R12" s="292"/>
      <c r="S12" s="292"/>
      <c r="T12" s="292"/>
      <c r="U12" s="292"/>
      <c r="V12" s="292"/>
      <c r="W12" s="292"/>
      <c r="X12" s="292"/>
      <c r="Y12" s="300" t="str">
        <f t="shared" si="1"/>
        <v>More Information Required</v>
      </c>
      <c r="Z12" s="346" t="str">
        <f>IF(M12="","",VLOOKUP(AN12,RF!$A$3:$B$3008,2,FALSE))</f>
        <v/>
      </c>
      <c r="AI12" s="168"/>
      <c r="AJ12" s="168"/>
      <c r="AK12" s="168"/>
      <c r="AL12" s="168"/>
      <c r="AM12" s="168"/>
      <c r="AN12" s="154" t="str">
        <f t="shared" si="0"/>
        <v>F-2700--</v>
      </c>
      <c r="AO12" s="86"/>
      <c r="AP12" s="86"/>
      <c r="AQ12" s="86"/>
      <c r="AR12" s="169">
        <v>9</v>
      </c>
      <c r="AS12" s="172"/>
      <c r="AT12" s="172"/>
      <c r="AU12" s="173"/>
    </row>
    <row r="13" spans="1:47" ht="78" customHeight="1" x14ac:dyDescent="0.25">
      <c r="A13" s="291">
        <v>7</v>
      </c>
      <c r="B13" s="292"/>
      <c r="C13" s="293"/>
      <c r="D13" s="294"/>
      <c r="E13" s="294"/>
      <c r="F13" s="295"/>
      <c r="G13" s="296"/>
      <c r="H13" s="297"/>
      <c r="I13" s="297"/>
      <c r="J13" s="292"/>
      <c r="K13" s="292"/>
      <c r="L13" s="292"/>
      <c r="M13" s="298"/>
      <c r="N13" s="299"/>
      <c r="O13" s="292"/>
      <c r="P13" s="292"/>
      <c r="Q13" s="292"/>
      <c r="R13" s="292"/>
      <c r="S13" s="292"/>
      <c r="T13" s="292"/>
      <c r="U13" s="292"/>
      <c r="V13" s="292"/>
      <c r="W13" s="292"/>
      <c r="X13" s="292"/>
      <c r="Y13" s="300" t="str">
        <f t="shared" si="1"/>
        <v>More Information Required</v>
      </c>
      <c r="Z13" s="346" t="str">
        <f>IF(M13="","",VLOOKUP(AN13,RF!$A$3:$B$3008,2,FALSE))</f>
        <v/>
      </c>
      <c r="AI13" s="168"/>
      <c r="AJ13" s="168"/>
      <c r="AK13" s="168"/>
      <c r="AL13" s="168"/>
      <c r="AM13" s="168"/>
      <c r="AN13" s="154" t="str">
        <f t="shared" si="0"/>
        <v>F-2700--</v>
      </c>
      <c r="AO13" s="86"/>
      <c r="AP13" s="86"/>
      <c r="AQ13" s="86"/>
      <c r="AR13" s="169"/>
      <c r="AS13" s="172"/>
      <c r="AT13" s="172"/>
      <c r="AU13" s="173"/>
    </row>
    <row r="14" spans="1:47" ht="78" customHeight="1" x14ac:dyDescent="0.25">
      <c r="A14" s="291">
        <v>8</v>
      </c>
      <c r="B14" s="292"/>
      <c r="C14" s="293"/>
      <c r="D14" s="294"/>
      <c r="E14" s="294"/>
      <c r="F14" s="295"/>
      <c r="G14" s="296"/>
      <c r="H14" s="297"/>
      <c r="I14" s="297"/>
      <c r="J14" s="292"/>
      <c r="K14" s="292"/>
      <c r="L14" s="292"/>
      <c r="M14" s="298"/>
      <c r="N14" s="299"/>
      <c r="O14" s="292"/>
      <c r="P14" s="292"/>
      <c r="Q14" s="292"/>
      <c r="R14" s="292"/>
      <c r="S14" s="292"/>
      <c r="T14" s="292"/>
      <c r="U14" s="292"/>
      <c r="V14" s="292"/>
      <c r="W14" s="292"/>
      <c r="X14" s="292"/>
      <c r="Y14" s="300" t="str">
        <f t="shared" si="1"/>
        <v>More Information Required</v>
      </c>
      <c r="Z14" s="346" t="str">
        <f>IF(M14="","",VLOOKUP(AN14,RF!$A$3:$B$3008,2,FALSE))</f>
        <v/>
      </c>
      <c r="AI14" s="168"/>
      <c r="AJ14" s="168"/>
      <c r="AK14" s="168"/>
      <c r="AL14" s="168"/>
      <c r="AM14" s="168"/>
      <c r="AN14" s="154" t="str">
        <f t="shared" si="0"/>
        <v>F-2700--</v>
      </c>
      <c r="AO14" s="86"/>
      <c r="AP14" s="86"/>
      <c r="AQ14" s="86"/>
      <c r="AR14" s="169"/>
      <c r="AS14" s="172"/>
      <c r="AT14" s="172"/>
      <c r="AU14" s="173"/>
    </row>
    <row r="15" spans="1:47" ht="78" customHeight="1" x14ac:dyDescent="0.25">
      <c r="A15" s="291">
        <v>9</v>
      </c>
      <c r="B15" s="292"/>
      <c r="C15" s="293"/>
      <c r="D15" s="294"/>
      <c r="E15" s="294"/>
      <c r="F15" s="295"/>
      <c r="G15" s="296"/>
      <c r="H15" s="297"/>
      <c r="I15" s="297"/>
      <c r="J15" s="292"/>
      <c r="K15" s="292"/>
      <c r="L15" s="292"/>
      <c r="M15" s="298"/>
      <c r="N15" s="299"/>
      <c r="O15" s="292"/>
      <c r="P15" s="292"/>
      <c r="Q15" s="292"/>
      <c r="R15" s="292"/>
      <c r="S15" s="292"/>
      <c r="T15" s="292"/>
      <c r="U15" s="292"/>
      <c r="V15" s="292"/>
      <c r="W15" s="292"/>
      <c r="X15" s="292"/>
      <c r="Y15" s="300" t="str">
        <f t="shared" si="1"/>
        <v>More Information Required</v>
      </c>
      <c r="Z15" s="346" t="str">
        <f>IF(M15="","",VLOOKUP(AN15,RF!$A$3:$B$3008,2,FALSE))</f>
        <v/>
      </c>
      <c r="AI15" s="168"/>
      <c r="AJ15" s="168"/>
      <c r="AK15" s="168"/>
      <c r="AL15" s="168"/>
      <c r="AM15" s="168"/>
      <c r="AN15" s="154" t="str">
        <f t="shared" si="0"/>
        <v>F-2700--</v>
      </c>
      <c r="AO15" s="86"/>
      <c r="AP15" s="86"/>
      <c r="AQ15" s="86"/>
      <c r="AR15" s="169"/>
      <c r="AS15" s="172"/>
      <c r="AT15" s="172"/>
      <c r="AU15" s="173"/>
    </row>
    <row r="16" spans="1:47" ht="78" customHeight="1" thickBot="1" x14ac:dyDescent="0.3">
      <c r="A16" s="291">
        <v>10</v>
      </c>
      <c r="B16" s="292"/>
      <c r="C16" s="293"/>
      <c r="D16" s="294"/>
      <c r="E16" s="294"/>
      <c r="F16" s="295"/>
      <c r="G16" s="301"/>
      <c r="H16" s="302"/>
      <c r="I16" s="302"/>
      <c r="J16" s="303"/>
      <c r="K16" s="303"/>
      <c r="L16" s="303"/>
      <c r="M16" s="304"/>
      <c r="N16" s="299"/>
      <c r="O16" s="292"/>
      <c r="P16" s="292"/>
      <c r="Q16" s="292"/>
      <c r="R16" s="292"/>
      <c r="S16" s="292"/>
      <c r="T16" s="292"/>
      <c r="U16" s="292"/>
      <c r="V16" s="292"/>
      <c r="W16" s="292"/>
      <c r="X16" s="292"/>
      <c r="Y16" s="300" t="str">
        <f t="shared" si="1"/>
        <v>More Information Required</v>
      </c>
      <c r="Z16" s="346" t="str">
        <f>IF(M16="","",VLOOKUP(AN16,RF!$A$3:$B$3008,2,FALSE))</f>
        <v/>
      </c>
      <c r="AI16" s="168"/>
      <c r="AJ16" s="168"/>
      <c r="AK16" s="168"/>
      <c r="AL16" s="168"/>
      <c r="AM16" s="168"/>
      <c r="AN16" s="154" t="str">
        <f t="shared" si="0"/>
        <v>F-2700--</v>
      </c>
      <c r="AO16" s="86"/>
      <c r="AP16" s="86"/>
      <c r="AQ16" s="86"/>
      <c r="AR16" s="169"/>
      <c r="AS16" s="172"/>
      <c r="AT16" s="172"/>
      <c r="AU16" s="173"/>
    </row>
    <row r="17" spans="1:51" ht="42" customHeight="1" x14ac:dyDescent="0.25">
      <c r="A17" s="177"/>
      <c r="D17" s="775" t="s">
        <v>1509</v>
      </c>
      <c r="E17" s="775"/>
      <c r="F17" s="775"/>
      <c r="G17" s="775"/>
      <c r="H17" s="775"/>
      <c r="I17" s="775"/>
      <c r="J17" s="775"/>
      <c r="K17" s="775"/>
      <c r="L17" s="775"/>
      <c r="M17" s="775"/>
      <c r="N17" s="775"/>
      <c r="O17" s="775"/>
      <c r="P17" s="775"/>
      <c r="Q17" s="775"/>
      <c r="R17" s="775"/>
      <c r="S17" s="775"/>
      <c r="T17" s="775"/>
      <c r="U17" s="775"/>
      <c r="V17" s="775"/>
      <c r="W17" s="775"/>
      <c r="X17" s="775"/>
      <c r="Y17" s="431"/>
      <c r="Z17" s="467" t="str">
        <f>'F-1000'!V17</f>
        <v>Rev. 18</v>
      </c>
      <c r="AA17" s="175"/>
      <c r="AB17" s="175"/>
      <c r="AH17" s="168"/>
      <c r="AI17" s="168"/>
      <c r="AJ17" s="168"/>
      <c r="AK17" s="168"/>
      <c r="AL17" s="168"/>
      <c r="AM17" s="168"/>
      <c r="AN17" s="168"/>
      <c r="AQ17" s="168"/>
      <c r="AR17" s="172"/>
      <c r="AS17" s="172"/>
      <c r="AT17" s="176"/>
      <c r="AU17" s="168"/>
      <c r="AV17" s="168"/>
      <c r="AW17" s="168"/>
    </row>
    <row r="18" spans="1:51" ht="15" customHeight="1" x14ac:dyDescent="0.25">
      <c r="D18" s="774"/>
      <c r="E18" s="774"/>
      <c r="F18" s="774"/>
      <c r="G18" s="774"/>
      <c r="H18" s="774"/>
      <c r="I18" s="774"/>
      <c r="J18" s="774"/>
      <c r="K18" s="774"/>
      <c r="L18" s="774"/>
      <c r="M18" s="774"/>
      <c r="N18" s="774"/>
      <c r="O18" s="774"/>
      <c r="P18" s="774"/>
      <c r="Q18" s="774"/>
      <c r="R18" s="774"/>
      <c r="S18" s="774"/>
      <c r="T18" s="774"/>
      <c r="U18" s="774"/>
      <c r="AA18" s="175"/>
      <c r="AB18" s="175"/>
      <c r="AH18" s="168"/>
      <c r="AI18" s="172"/>
      <c r="AJ18" s="172"/>
      <c r="AK18" s="168"/>
      <c r="AL18" s="168"/>
      <c r="AM18" s="168"/>
      <c r="AN18" s="168"/>
      <c r="AQ18" s="168"/>
      <c r="AR18" s="172"/>
      <c r="AS18" s="172"/>
      <c r="AT18" s="176"/>
      <c r="AU18" s="168"/>
      <c r="AV18" s="168"/>
      <c r="AW18" s="168"/>
    </row>
    <row r="19" spans="1:51" x14ac:dyDescent="0.25">
      <c r="D19" s="774"/>
      <c r="E19" s="774"/>
      <c r="F19" s="774"/>
      <c r="G19" s="774"/>
      <c r="H19" s="774"/>
      <c r="I19" s="774"/>
      <c r="J19" s="774"/>
      <c r="K19" s="774"/>
      <c r="L19" s="774"/>
      <c r="M19" s="774"/>
      <c r="N19" s="774"/>
      <c r="O19" s="774"/>
      <c r="P19" s="774"/>
      <c r="Q19" s="774"/>
      <c r="R19" s="774"/>
      <c r="S19" s="774"/>
      <c r="T19" s="774"/>
      <c r="U19" s="774"/>
      <c r="AH19" s="168"/>
      <c r="AI19" s="172"/>
      <c r="AJ19" s="172"/>
      <c r="AK19" s="168"/>
      <c r="AL19" s="168"/>
      <c r="AM19" s="168"/>
      <c r="AN19" s="168"/>
      <c r="AR19" s="167"/>
      <c r="AS19" s="168"/>
      <c r="AT19" s="168"/>
      <c r="AU19" s="168"/>
      <c r="AV19" s="168"/>
      <c r="AW19" s="168"/>
    </row>
    <row r="20" spans="1:51" ht="15.4" customHeight="1" x14ac:dyDescent="0.25">
      <c r="D20" s="774"/>
      <c r="E20" s="774"/>
      <c r="F20" s="774"/>
      <c r="G20" s="774"/>
      <c r="H20" s="774"/>
      <c r="I20" s="774"/>
      <c r="J20" s="774"/>
      <c r="K20" s="774"/>
      <c r="L20" s="774"/>
      <c r="M20" s="774"/>
      <c r="N20" s="774"/>
      <c r="O20" s="774"/>
      <c r="P20" s="774"/>
      <c r="Q20" s="774"/>
      <c r="R20" s="774"/>
      <c r="S20" s="774"/>
      <c r="T20" s="774"/>
      <c r="U20" s="774"/>
      <c r="AH20" s="168"/>
      <c r="AI20" s="172"/>
      <c r="AJ20" s="172"/>
      <c r="AK20" s="168"/>
      <c r="AL20" s="168"/>
      <c r="AM20" s="168"/>
      <c r="AN20" s="168"/>
      <c r="AQ20" s="168"/>
      <c r="AR20" s="168"/>
      <c r="AS20" s="168"/>
      <c r="AT20" s="168"/>
      <c r="AU20" s="168"/>
      <c r="AV20" s="168"/>
      <c r="AW20" s="168"/>
    </row>
    <row r="21" spans="1:51" x14ac:dyDescent="0.25">
      <c r="D21" s="774"/>
      <c r="E21" s="774"/>
      <c r="F21" s="774"/>
      <c r="G21" s="774"/>
      <c r="H21" s="774"/>
      <c r="I21" s="774"/>
      <c r="J21" s="774"/>
      <c r="K21" s="774"/>
      <c r="L21" s="774"/>
      <c r="M21" s="774"/>
      <c r="N21" s="774"/>
      <c r="O21" s="774"/>
      <c r="P21" s="774"/>
      <c r="Q21" s="774"/>
      <c r="R21" s="774"/>
      <c r="S21" s="774"/>
      <c r="T21" s="774"/>
      <c r="U21" s="774"/>
      <c r="AH21" s="168"/>
      <c r="AI21" s="172"/>
      <c r="AJ21" s="172"/>
      <c r="AK21" s="168"/>
      <c r="AL21" s="168"/>
      <c r="AM21" s="168"/>
      <c r="AN21" s="168"/>
      <c r="AQ21" s="168"/>
      <c r="AR21" s="172"/>
      <c r="AS21" s="172"/>
      <c r="AT21" s="176"/>
      <c r="AU21" s="168"/>
      <c r="AV21" s="168"/>
      <c r="AW21" s="168"/>
    </row>
    <row r="22" spans="1:51" ht="14.25" customHeight="1" x14ac:dyDescent="0.25">
      <c r="D22" s="698" t="s">
        <v>1188</v>
      </c>
      <c r="E22" s="698"/>
      <c r="F22" s="698"/>
      <c r="G22" s="698"/>
      <c r="H22" s="698"/>
      <c r="I22" s="698"/>
      <c r="J22" s="698"/>
      <c r="K22" s="698"/>
      <c r="L22" s="698"/>
      <c r="M22" s="698"/>
      <c r="N22" s="698"/>
      <c r="O22" s="698"/>
      <c r="P22" s="698"/>
      <c r="Q22" s="698"/>
      <c r="R22" s="698"/>
      <c r="S22" s="698"/>
      <c r="T22" s="698"/>
      <c r="U22" s="698"/>
      <c r="V22" s="698"/>
      <c r="W22" s="698"/>
      <c r="X22" s="698"/>
      <c r="Y22" s="397"/>
      <c r="Z22" s="397"/>
      <c r="AP22" s="168"/>
      <c r="AR22" s="167"/>
      <c r="AS22" s="168"/>
      <c r="AT22" s="168"/>
      <c r="AU22" s="168"/>
      <c r="AV22" s="168"/>
      <c r="AW22" s="168"/>
    </row>
    <row r="23" spans="1:51" x14ac:dyDescent="0.25">
      <c r="D23" s="698"/>
      <c r="E23" s="698"/>
      <c r="F23" s="698"/>
      <c r="G23" s="698"/>
      <c r="H23" s="698"/>
      <c r="I23" s="698"/>
      <c r="J23" s="698"/>
      <c r="K23" s="698"/>
      <c r="L23" s="698"/>
      <c r="M23" s="698"/>
      <c r="N23" s="698"/>
      <c r="O23" s="698"/>
      <c r="P23" s="698"/>
      <c r="Q23" s="698"/>
      <c r="R23" s="698"/>
      <c r="S23" s="698"/>
      <c r="T23" s="698"/>
      <c r="U23" s="698"/>
      <c r="V23" s="698"/>
      <c r="W23" s="698"/>
      <c r="X23" s="698"/>
      <c r="Y23" s="403"/>
      <c r="Z23" s="403"/>
      <c r="AP23" s="168"/>
      <c r="AQ23" s="168"/>
      <c r="AR23" s="168"/>
      <c r="AS23" s="168"/>
      <c r="AT23" s="168"/>
      <c r="AU23" s="168"/>
      <c r="AV23" s="168"/>
      <c r="AW23" s="168"/>
    </row>
    <row r="24" spans="1:51" x14ac:dyDescent="0.25">
      <c r="D24" s="698"/>
      <c r="E24" s="698"/>
      <c r="F24" s="698"/>
      <c r="G24" s="698"/>
      <c r="H24" s="698"/>
      <c r="I24" s="698"/>
      <c r="J24" s="698"/>
      <c r="K24" s="698"/>
      <c r="L24" s="698"/>
      <c r="M24" s="698"/>
      <c r="N24" s="698"/>
      <c r="O24" s="698"/>
      <c r="P24" s="698"/>
      <c r="Q24" s="698"/>
      <c r="R24" s="698"/>
      <c r="S24" s="698"/>
      <c r="T24" s="698"/>
      <c r="U24" s="698"/>
      <c r="V24" s="698"/>
      <c r="W24" s="698"/>
      <c r="X24" s="698"/>
      <c r="Y24" s="403"/>
      <c r="Z24" s="403"/>
      <c r="AQ24" s="168"/>
      <c r="AR24" s="172"/>
      <c r="AS24" s="172"/>
      <c r="AT24" s="176"/>
      <c r="AU24" s="168"/>
      <c r="AV24" s="168"/>
      <c r="AW24" s="168"/>
    </row>
    <row r="25" spans="1:51" x14ac:dyDescent="0.25">
      <c r="AQ25" s="168"/>
      <c r="AR25" s="172"/>
      <c r="AS25" s="172"/>
      <c r="AT25" s="176"/>
      <c r="AU25" s="168"/>
      <c r="AV25" s="168"/>
      <c r="AW25" s="168"/>
    </row>
    <row r="26" spans="1:51" ht="21" x14ac:dyDescent="0.35">
      <c r="A26" s="699" t="s">
        <v>1691</v>
      </c>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Q26" s="168"/>
      <c r="AR26" s="172"/>
      <c r="AS26" s="172"/>
      <c r="AT26" s="176"/>
      <c r="AU26" s="168"/>
      <c r="AV26" s="168"/>
      <c r="AW26" s="168"/>
    </row>
    <row r="27" spans="1:51" x14ac:dyDescent="0.25">
      <c r="AP27" s="168"/>
      <c r="AQ27" s="168"/>
      <c r="AR27" s="168"/>
      <c r="AS27" s="168"/>
      <c r="AT27" s="168"/>
      <c r="AU27" s="168"/>
      <c r="AV27" s="168"/>
      <c r="AW27" s="168"/>
      <c r="AX27" s="168"/>
      <c r="AY27" s="168"/>
    </row>
    <row r="39" spans="34:41" x14ac:dyDescent="0.25">
      <c r="AH39" s="168"/>
      <c r="AI39" s="172"/>
      <c r="AJ39" s="179"/>
      <c r="AK39" s="168"/>
      <c r="AL39" s="168"/>
      <c r="AM39" s="168"/>
      <c r="AN39" s="168"/>
      <c r="AO39" s="168"/>
    </row>
  </sheetData>
  <sheetProtection algorithmName="SHA-512" hashValue="+jaDeGItSsQBbkiIlj7J5pkqnREP3KkgeTCTvfqTQDEN093kZLUehjrZ/h0ZNLBLcs1HKC06erGYdYFQi2muQg==" saltValue="9AXsi9j7S73V9aBjBQcCBw==" spinCount="100000" sheet="1" formatCells="0" selectLockedCells="1"/>
  <mergeCells count="37">
    <mergeCell ref="D22:X24"/>
    <mergeCell ref="A26:Z26"/>
    <mergeCell ref="AO5:AO6"/>
    <mergeCell ref="AP5:AP6"/>
    <mergeCell ref="AQ5:AQ6"/>
    <mergeCell ref="J5:J6"/>
    <mergeCell ref="K5:K6"/>
    <mergeCell ref="L5:L6"/>
    <mergeCell ref="M5:M6"/>
    <mergeCell ref="N5:N6"/>
    <mergeCell ref="U5:U6"/>
    <mergeCell ref="D17:X17"/>
    <mergeCell ref="AR5:AR6"/>
    <mergeCell ref="D18:U21"/>
    <mergeCell ref="V5:V6"/>
    <mergeCell ref="W5:W6"/>
    <mergeCell ref="X5:X6"/>
    <mergeCell ref="Y5:Y6"/>
    <mergeCell ref="Z5:Z6"/>
    <mergeCell ref="AN5:AN6"/>
    <mergeCell ref="O5:O6"/>
    <mergeCell ref="P5:P6"/>
    <mergeCell ref="Q5:Q6"/>
    <mergeCell ref="R5:R6"/>
    <mergeCell ref="S5:S6"/>
    <mergeCell ref="T5:T6"/>
    <mergeCell ref="I5:I6"/>
    <mergeCell ref="A1:K2"/>
    <mergeCell ref="G4:M4"/>
    <mergeCell ref="A5:A6"/>
    <mergeCell ref="B5:B6"/>
    <mergeCell ref="C5:C6"/>
    <mergeCell ref="D5:D6"/>
    <mergeCell ref="E5:E6"/>
    <mergeCell ref="F5:F6"/>
    <mergeCell ref="G5:G6"/>
    <mergeCell ref="H5:H6"/>
  </mergeCells>
  <conditionalFormatting sqref="Y7:Y16">
    <cfRule type="cellIs" dxfId="16" priority="6" operator="equal">
      <formula>"More Information Required"</formula>
    </cfRule>
  </conditionalFormatting>
  <conditionalFormatting sqref="Z7:Z16">
    <cfRule type="containsText" dxfId="15" priority="7" operator="containsText" text="More Information Required">
      <formula>NOT(ISERROR(SEARCH("More Information Required",Z7)))</formula>
    </cfRule>
  </conditionalFormatting>
  <dataValidations count="2">
    <dataValidation type="list" allowBlank="1" showInputMessage="1" showErrorMessage="1" sqref="E7:E16" xr:uid="{F35A2606-809E-47C5-8708-F0255F0A4C5D}">
      <formula1>$AO$7:$AO$9</formula1>
    </dataValidation>
    <dataValidation type="list" allowBlank="1" showInputMessage="1" showErrorMessage="1" sqref="U7:U16" xr:uid="{DBEBE43B-BDF6-48BC-80EF-5DF2D0907385}">
      <formula1>$AS$7:$AS$9</formula1>
    </dataValidation>
  </dataValidations>
  <hyperlinks>
    <hyperlink ref="A26:Z26" location="'Table of Contents'!A1" display="To return to the index, click this link" xr:uid="{9A5E61C8-4148-4DC5-8A1F-B1D581EE2230}"/>
  </hyperlinks>
  <printOptions horizontalCentered="1"/>
  <pageMargins left="0.25" right="0.25" top="0.5" bottom="0.75" header="0.3" footer="0.3"/>
  <pageSetup paperSize="3" scale="53"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5672B6C-ABA5-4AD8-99B1-8E832DFCBDCE}">
          <x14:formula1>
            <xm:f>RF!$M$3:$M$8</xm:f>
          </x14:formula1>
          <xm:sqref>D7:D16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E5AC8-D9A2-4960-9F35-E3B592A87147}">
  <sheetPr codeName="Sheet4">
    <tabColor rgb="FF0070C0"/>
    <pageSetUpPr autoPageBreaks="0" fitToPage="1"/>
  </sheetPr>
  <dimension ref="A1:CS38"/>
  <sheetViews>
    <sheetView showGridLines="0" zoomScale="80" zoomScaleNormal="80" workbookViewId="0">
      <selection activeCell="C6" sqref="C6"/>
    </sheetView>
  </sheetViews>
  <sheetFormatPr defaultColWidth="9.140625" defaultRowHeight="15" x14ac:dyDescent="0.25"/>
  <cols>
    <col min="1" max="1" width="6" customWidth="1"/>
    <col min="2" max="2" width="7.7109375" hidden="1" customWidth="1"/>
    <col min="3" max="3" width="13.5703125" customWidth="1"/>
    <col min="4" max="4" width="15.42578125" customWidth="1"/>
    <col min="5" max="5" width="14" customWidth="1"/>
    <col min="6" max="6" width="10" customWidth="1"/>
    <col min="7" max="7" width="13.140625" customWidth="1"/>
    <col min="8" max="8" width="14.7109375" customWidth="1"/>
    <col min="9" max="9" width="17.42578125" customWidth="1"/>
    <col min="10" max="10" width="21.85546875" customWidth="1"/>
    <col min="11" max="11" width="11" customWidth="1"/>
    <col min="12" max="12" width="12.42578125" customWidth="1"/>
    <col min="13" max="13" width="15.7109375" customWidth="1"/>
    <col min="14" max="14" width="12.140625" customWidth="1"/>
    <col min="15" max="15" width="11.5703125" customWidth="1"/>
    <col min="16" max="16" width="6.85546875" customWidth="1"/>
    <col min="17" max="17" width="6.5703125" customWidth="1"/>
    <col min="18" max="19" width="6.85546875" customWidth="1"/>
    <col min="20" max="20" width="7.140625" customWidth="1"/>
    <col min="21" max="21" width="13" customWidth="1"/>
    <col min="22" max="22" width="13.5703125" customWidth="1"/>
    <col min="23" max="23" width="12.140625" style="1" customWidth="1"/>
    <col min="24" max="24" width="12.5703125" customWidth="1"/>
    <col min="25" max="25" width="32.42578125" customWidth="1"/>
    <col min="26" max="26" width="55.42578125" customWidth="1"/>
    <col min="27" max="27" width="10.28515625" customWidth="1"/>
    <col min="28" max="28" width="11.28515625" hidden="1" customWidth="1"/>
    <col min="29" max="29" width="11.85546875" hidden="1" customWidth="1"/>
    <col min="30" max="30" width="9.5703125" hidden="1" customWidth="1"/>
    <col min="31" max="40" width="9.140625" hidden="1" customWidth="1"/>
    <col min="41" max="41" width="20.7109375" hidden="1" customWidth="1"/>
    <col min="42" max="42" width="11.7109375" hidden="1" customWidth="1"/>
    <col min="43" max="43" width="11" hidden="1" customWidth="1"/>
    <col min="44" max="44" width="11.42578125" hidden="1" customWidth="1"/>
    <col min="45" max="45" width="9.140625" hidden="1" customWidth="1"/>
    <col min="46" max="46" width="10.7109375" hidden="1" customWidth="1"/>
    <col min="47" max="97" width="9.140625" hidden="1" customWidth="1"/>
    <col min="98" max="98" width="9.140625" customWidth="1"/>
  </cols>
  <sheetData>
    <row r="1" spans="1:49" ht="35.65" customHeight="1" x14ac:dyDescent="0.4">
      <c r="A1" s="530" t="s">
        <v>1229</v>
      </c>
      <c r="B1" s="437"/>
      <c r="C1" s="437"/>
      <c r="D1" s="437"/>
      <c r="E1" s="437"/>
      <c r="F1" s="437"/>
      <c r="G1" s="437"/>
      <c r="H1" s="437"/>
      <c r="I1" s="437"/>
      <c r="J1" s="437"/>
      <c r="K1" s="437"/>
      <c r="L1" s="437"/>
      <c r="M1" s="438"/>
      <c r="N1" s="438"/>
      <c r="O1" s="438"/>
      <c r="P1" s="438"/>
      <c r="Q1" s="438"/>
      <c r="R1" s="438"/>
      <c r="S1" s="438"/>
      <c r="T1" s="438"/>
      <c r="U1" s="438"/>
      <c r="V1" s="438"/>
      <c r="W1" s="439"/>
      <c r="X1" s="438"/>
      <c r="Y1" s="438"/>
      <c r="Z1" s="438"/>
    </row>
    <row r="2" spans="1:49" ht="33.75" customHeight="1" thickBot="1" x14ac:dyDescent="0.3">
      <c r="A2" s="437"/>
      <c r="B2" s="437"/>
      <c r="C2" s="437"/>
      <c r="D2" s="437"/>
      <c r="E2" s="437"/>
      <c r="F2" s="437"/>
      <c r="G2" s="437"/>
      <c r="H2" s="437"/>
      <c r="I2" s="437"/>
      <c r="J2" s="437"/>
      <c r="K2" s="437"/>
      <c r="L2" s="437"/>
      <c r="M2" s="403"/>
      <c r="N2" s="438"/>
      <c r="O2" s="438"/>
      <c r="P2" s="438"/>
      <c r="Q2" s="438"/>
      <c r="R2" s="438"/>
      <c r="S2" s="438"/>
      <c r="T2" s="438"/>
      <c r="U2" s="438"/>
      <c r="V2" s="438"/>
      <c r="W2" s="439"/>
      <c r="X2" s="438"/>
      <c r="Y2" s="438"/>
      <c r="Z2" s="438"/>
    </row>
    <row r="3" spans="1:49" ht="56.25" customHeight="1" x14ac:dyDescent="0.25">
      <c r="A3" s="410" t="s">
        <v>1246</v>
      </c>
      <c r="B3" s="438"/>
      <c r="C3" s="438"/>
      <c r="D3" s="438"/>
      <c r="E3" s="438"/>
      <c r="F3" s="398"/>
      <c r="G3" s="721" t="s">
        <v>1510</v>
      </c>
      <c r="H3" s="722"/>
      <c r="I3" s="722"/>
      <c r="J3" s="722"/>
      <c r="K3" s="722"/>
      <c r="L3" s="722"/>
      <c r="M3" s="767"/>
      <c r="N3" s="398"/>
      <c r="O3" s="398"/>
      <c r="P3" s="398"/>
      <c r="Q3" s="398"/>
      <c r="R3" s="398"/>
      <c r="S3" s="421"/>
      <c r="T3" s="440"/>
      <c r="U3" s="440"/>
      <c r="V3" s="440"/>
      <c r="W3" s="440"/>
      <c r="X3" s="440"/>
      <c r="Y3" s="441"/>
      <c r="Z3" s="441"/>
    </row>
    <row r="4" spans="1:49" ht="256.5" customHeight="1" x14ac:dyDescent="0.25">
      <c r="A4" s="725" t="s">
        <v>1247</v>
      </c>
      <c r="B4" s="725" t="s">
        <v>861</v>
      </c>
      <c r="C4" s="725" t="s">
        <v>53</v>
      </c>
      <c r="D4" s="725" t="s">
        <v>1486</v>
      </c>
      <c r="E4" s="725" t="s">
        <v>1487</v>
      </c>
      <c r="F4" s="725" t="s">
        <v>907</v>
      </c>
      <c r="G4" s="768" t="s">
        <v>1701</v>
      </c>
      <c r="H4" s="725" t="s">
        <v>1702</v>
      </c>
      <c r="I4" s="725" t="s">
        <v>2609</v>
      </c>
      <c r="J4" s="725" t="s">
        <v>1703</v>
      </c>
      <c r="K4" s="725" t="s">
        <v>2614</v>
      </c>
      <c r="L4" s="725" t="s">
        <v>2615</v>
      </c>
      <c r="M4" s="738" t="s">
        <v>2616</v>
      </c>
      <c r="N4" s="725" t="s">
        <v>1243</v>
      </c>
      <c r="O4" s="725" t="s">
        <v>1244</v>
      </c>
      <c r="P4" s="766" t="s">
        <v>898</v>
      </c>
      <c r="Q4" s="766" t="s">
        <v>897</v>
      </c>
      <c r="R4" s="766" t="s">
        <v>896</v>
      </c>
      <c r="S4" s="786" t="s">
        <v>1130</v>
      </c>
      <c r="T4" s="788" t="s">
        <v>1131</v>
      </c>
      <c r="U4" s="725" t="s">
        <v>1710</v>
      </c>
      <c r="V4" s="725" t="s">
        <v>906</v>
      </c>
      <c r="W4" s="688" t="s">
        <v>1654</v>
      </c>
      <c r="X4" s="688" t="s">
        <v>1568</v>
      </c>
      <c r="Y4" s="709" t="s">
        <v>3</v>
      </c>
      <c r="Z4" s="709" t="s">
        <v>39</v>
      </c>
      <c r="AA4" s="785"/>
      <c r="AO4" s="769" t="s">
        <v>1511</v>
      </c>
      <c r="AP4" s="769" t="s">
        <v>1491</v>
      </c>
      <c r="AQ4" s="769" t="s">
        <v>1492</v>
      </c>
      <c r="AR4" s="789" t="s">
        <v>1493</v>
      </c>
      <c r="AT4" s="752" t="s">
        <v>3</v>
      </c>
    </row>
    <row r="5" spans="1:49" ht="36" customHeight="1" x14ac:dyDescent="0.25">
      <c r="A5" s="725"/>
      <c r="B5" s="725"/>
      <c r="C5" s="725"/>
      <c r="D5" s="725"/>
      <c r="E5" s="725"/>
      <c r="F5" s="725"/>
      <c r="G5" s="768"/>
      <c r="H5" s="725"/>
      <c r="I5" s="725"/>
      <c r="J5" s="725"/>
      <c r="K5" s="725"/>
      <c r="L5" s="725"/>
      <c r="M5" s="738"/>
      <c r="N5" s="725"/>
      <c r="O5" s="725"/>
      <c r="P5" s="766"/>
      <c r="Q5" s="766"/>
      <c r="R5" s="766"/>
      <c r="S5" s="787"/>
      <c r="T5" s="788"/>
      <c r="U5" s="725"/>
      <c r="V5" s="725"/>
      <c r="W5" s="688"/>
      <c r="X5" s="688"/>
      <c r="Y5" s="709"/>
      <c r="Z5" s="709"/>
      <c r="AA5" s="785"/>
      <c r="AO5" s="769"/>
      <c r="AP5" s="769"/>
      <c r="AQ5" s="769"/>
      <c r="AR5" s="789"/>
      <c r="AT5" s="752"/>
    </row>
    <row r="6" spans="1:49" ht="78" customHeight="1" x14ac:dyDescent="0.25">
      <c r="A6" s="291">
        <v>1</v>
      </c>
      <c r="B6" s="292"/>
      <c r="C6" s="293"/>
      <c r="D6" s="294"/>
      <c r="E6" s="294"/>
      <c r="F6" s="292"/>
      <c r="G6" s="296"/>
      <c r="H6" s="297"/>
      <c r="I6" s="297"/>
      <c r="J6" s="292"/>
      <c r="K6" s="292"/>
      <c r="L6" s="292"/>
      <c r="M6" s="298"/>
      <c r="N6" s="292"/>
      <c r="O6" s="292"/>
      <c r="P6" s="292"/>
      <c r="Q6" s="292"/>
      <c r="R6" s="292"/>
      <c r="S6" s="299"/>
      <c r="T6" s="292"/>
      <c r="U6" s="292"/>
      <c r="V6" s="292"/>
      <c r="W6" s="292"/>
      <c r="X6" s="292"/>
      <c r="Y6" s="300" t="str">
        <f>IF(M6="","More Information Required",AT6)</f>
        <v>More Information Required</v>
      </c>
      <c r="Z6" s="346" t="str">
        <f>IF(M6="","",VLOOKUP(AT6,RF!$A$3:$B$3008,2,FALSE))</f>
        <v/>
      </c>
      <c r="AA6" s="174"/>
      <c r="AO6" s="86" t="s">
        <v>1495</v>
      </c>
      <c r="AP6" s="86">
        <v>4</v>
      </c>
      <c r="AQ6" s="86">
        <v>1</v>
      </c>
      <c r="AR6" s="169">
        <v>0</v>
      </c>
      <c r="AS6" s="168"/>
      <c r="AT6" s="64" t="str">
        <f t="shared" ref="AT6:AT15" si="0">CONCATENATE("F-1500","-",G6,H6,I6,"X","-",K6,J6,L6,M6)</f>
        <v>F-1500-X-</v>
      </c>
      <c r="AU6" t="s">
        <v>1304</v>
      </c>
    </row>
    <row r="7" spans="1:49" ht="78" customHeight="1" x14ac:dyDescent="0.25">
      <c r="A7" s="291">
        <v>2</v>
      </c>
      <c r="B7" s="292"/>
      <c r="C7" s="293"/>
      <c r="D7" s="294"/>
      <c r="E7" s="294"/>
      <c r="F7" s="292"/>
      <c r="G7" s="296"/>
      <c r="H7" s="297"/>
      <c r="I7" s="297"/>
      <c r="J7" s="292"/>
      <c r="K7" s="292"/>
      <c r="L7" s="292"/>
      <c r="M7" s="298"/>
      <c r="N7" s="292"/>
      <c r="O7" s="292"/>
      <c r="P7" s="292"/>
      <c r="Q7" s="292"/>
      <c r="R7" s="292"/>
      <c r="S7" s="299"/>
      <c r="T7" s="292"/>
      <c r="U7" s="292"/>
      <c r="V7" s="292"/>
      <c r="W7" s="292"/>
      <c r="X7" s="292"/>
      <c r="Y7" s="300" t="str">
        <f t="shared" ref="Y7:Y15" si="1">IF(M7="","More Information Required",AT7)</f>
        <v>More Information Required</v>
      </c>
      <c r="Z7" s="346" t="str">
        <f>IF(M7="","",VLOOKUP(AT7,RF!$A$3:$B$3008,2,FALSE))</f>
        <v/>
      </c>
      <c r="AA7" s="174"/>
      <c r="AO7" s="86" t="s">
        <v>1497</v>
      </c>
      <c r="AP7" s="86">
        <v>5</v>
      </c>
      <c r="AQ7" s="86">
        <v>2</v>
      </c>
      <c r="AR7" s="169">
        <v>1</v>
      </c>
      <c r="AS7" s="168"/>
      <c r="AT7" s="64" t="str">
        <f t="shared" si="0"/>
        <v>F-1500-X-</v>
      </c>
      <c r="AU7" t="s">
        <v>1384</v>
      </c>
    </row>
    <row r="8" spans="1:49" ht="78" customHeight="1" x14ac:dyDescent="0.25">
      <c r="A8" s="291">
        <v>3</v>
      </c>
      <c r="B8" s="292"/>
      <c r="C8" s="293"/>
      <c r="D8" s="294"/>
      <c r="E8" s="294"/>
      <c r="F8" s="292"/>
      <c r="G8" s="296"/>
      <c r="H8" s="297"/>
      <c r="I8" s="297"/>
      <c r="J8" s="292"/>
      <c r="K8" s="292"/>
      <c r="L8" s="292"/>
      <c r="M8" s="298"/>
      <c r="N8" s="292"/>
      <c r="O8" s="292"/>
      <c r="P8" s="292"/>
      <c r="Q8" s="292"/>
      <c r="R8" s="292"/>
      <c r="S8" s="299"/>
      <c r="T8" s="292"/>
      <c r="U8" s="292"/>
      <c r="V8" s="292"/>
      <c r="W8" s="292"/>
      <c r="X8" s="292"/>
      <c r="Y8" s="300" t="str">
        <f t="shared" si="1"/>
        <v>More Information Required</v>
      </c>
      <c r="Z8" s="346" t="str">
        <f>IF(M8="","",VLOOKUP(AT8,RF!$A$3:$B$3008,2,FALSE))</f>
        <v/>
      </c>
      <c r="AA8" s="174"/>
      <c r="AO8" s="86" t="s">
        <v>1498</v>
      </c>
      <c r="AP8" s="86"/>
      <c r="AQ8" s="86">
        <v>3</v>
      </c>
      <c r="AR8" s="169">
        <v>2</v>
      </c>
      <c r="AS8" s="172"/>
      <c r="AT8" s="64" t="str">
        <f t="shared" si="0"/>
        <v>F-1500-X-</v>
      </c>
      <c r="AU8" t="s">
        <v>1374</v>
      </c>
    </row>
    <row r="9" spans="1:49" ht="78" customHeight="1" x14ac:dyDescent="0.25">
      <c r="A9" s="291">
        <v>4</v>
      </c>
      <c r="B9" s="292"/>
      <c r="C9" s="293"/>
      <c r="D9" s="294"/>
      <c r="E9" s="294"/>
      <c r="F9" s="292"/>
      <c r="G9" s="296"/>
      <c r="H9" s="297"/>
      <c r="I9" s="297"/>
      <c r="J9" s="292"/>
      <c r="K9" s="292"/>
      <c r="L9" s="292"/>
      <c r="M9" s="298"/>
      <c r="N9" s="292"/>
      <c r="O9" s="292"/>
      <c r="P9" s="292"/>
      <c r="Q9" s="292"/>
      <c r="R9" s="292"/>
      <c r="S9" s="299"/>
      <c r="T9" s="292"/>
      <c r="U9" s="292"/>
      <c r="V9" s="292"/>
      <c r="W9" s="292"/>
      <c r="X9" s="292"/>
      <c r="Y9" s="300" t="str">
        <f t="shared" si="1"/>
        <v>More Information Required</v>
      </c>
      <c r="Z9" s="346" t="str">
        <f>IF(M9="","",VLOOKUP(AT9,RF!$A$3:$B$3008,2,FALSE))</f>
        <v/>
      </c>
      <c r="AA9" s="174"/>
      <c r="AO9" s="86"/>
      <c r="AP9" s="86"/>
      <c r="AQ9" s="86"/>
      <c r="AR9" s="169">
        <v>3</v>
      </c>
      <c r="AS9" s="172"/>
      <c r="AT9" s="64" t="str">
        <f t="shared" si="0"/>
        <v>F-1500-X-</v>
      </c>
      <c r="AU9" s="173"/>
    </row>
    <row r="10" spans="1:49" ht="78" customHeight="1" x14ac:dyDescent="0.25">
      <c r="A10" s="291">
        <v>5</v>
      </c>
      <c r="B10" s="292"/>
      <c r="C10" s="293"/>
      <c r="D10" s="294"/>
      <c r="E10" s="294"/>
      <c r="F10" s="292"/>
      <c r="G10" s="296"/>
      <c r="H10" s="297"/>
      <c r="I10" s="297"/>
      <c r="J10" s="292"/>
      <c r="K10" s="292"/>
      <c r="L10" s="292"/>
      <c r="M10" s="298"/>
      <c r="N10" s="292"/>
      <c r="O10" s="292"/>
      <c r="P10" s="292"/>
      <c r="Q10" s="292"/>
      <c r="R10" s="292"/>
      <c r="S10" s="299"/>
      <c r="T10" s="292"/>
      <c r="U10" s="292"/>
      <c r="V10" s="292"/>
      <c r="W10" s="292"/>
      <c r="X10" s="292"/>
      <c r="Y10" s="300" t="str">
        <f t="shared" si="1"/>
        <v>More Information Required</v>
      </c>
      <c r="Z10" s="346" t="str">
        <f>IF(M10="","",VLOOKUP(AT10,RF!$A$3:$B$3008,2,FALSE))</f>
        <v/>
      </c>
      <c r="AA10" s="174"/>
      <c r="AO10" s="86"/>
      <c r="AP10" s="86"/>
      <c r="AQ10" s="86"/>
      <c r="AR10" s="169">
        <v>4</v>
      </c>
      <c r="AS10" s="172"/>
      <c r="AT10" s="64" t="str">
        <f t="shared" si="0"/>
        <v>F-1500-X-</v>
      </c>
      <c r="AU10" s="173"/>
    </row>
    <row r="11" spans="1:49" ht="78" customHeight="1" x14ac:dyDescent="0.25">
      <c r="A11" s="291">
        <v>6</v>
      </c>
      <c r="B11" s="292"/>
      <c r="C11" s="293"/>
      <c r="D11" s="294"/>
      <c r="E11" s="294"/>
      <c r="F11" s="292"/>
      <c r="G11" s="296"/>
      <c r="H11" s="297"/>
      <c r="I11" s="297"/>
      <c r="J11" s="292"/>
      <c r="K11" s="292"/>
      <c r="L11" s="292"/>
      <c r="M11" s="298"/>
      <c r="N11" s="292"/>
      <c r="O11" s="292"/>
      <c r="P11" s="292"/>
      <c r="Q11" s="292"/>
      <c r="R11" s="292"/>
      <c r="S11" s="299"/>
      <c r="T11" s="292"/>
      <c r="U11" s="292"/>
      <c r="V11" s="292"/>
      <c r="W11" s="292"/>
      <c r="X11" s="292"/>
      <c r="Y11" s="300" t="str">
        <f t="shared" si="1"/>
        <v>More Information Required</v>
      </c>
      <c r="Z11" s="346" t="str">
        <f>IF(M11="","",VLOOKUP(AT11,RF!$A$3:$B$3008,2,FALSE))</f>
        <v/>
      </c>
      <c r="AA11" s="174"/>
      <c r="AO11" s="86"/>
      <c r="AP11" s="86"/>
      <c r="AQ11" s="86"/>
      <c r="AR11" s="169">
        <v>9</v>
      </c>
      <c r="AS11" s="172"/>
      <c r="AT11" s="64" t="str">
        <f t="shared" si="0"/>
        <v>F-1500-X-</v>
      </c>
      <c r="AU11" s="173"/>
    </row>
    <row r="12" spans="1:49" ht="78" customHeight="1" x14ac:dyDescent="0.25">
      <c r="A12" s="291">
        <v>7</v>
      </c>
      <c r="B12" s="292"/>
      <c r="C12" s="293"/>
      <c r="D12" s="294"/>
      <c r="E12" s="294"/>
      <c r="F12" s="292"/>
      <c r="G12" s="296"/>
      <c r="H12" s="297"/>
      <c r="I12" s="297"/>
      <c r="J12" s="292"/>
      <c r="K12" s="292"/>
      <c r="L12" s="292"/>
      <c r="M12" s="298"/>
      <c r="N12" s="292"/>
      <c r="O12" s="292"/>
      <c r="P12" s="292"/>
      <c r="Q12" s="292"/>
      <c r="R12" s="292"/>
      <c r="S12" s="299"/>
      <c r="T12" s="292"/>
      <c r="U12" s="292"/>
      <c r="V12" s="292"/>
      <c r="W12" s="292"/>
      <c r="X12" s="292"/>
      <c r="Y12" s="300" t="str">
        <f t="shared" si="1"/>
        <v>More Information Required</v>
      </c>
      <c r="Z12" s="346" t="str">
        <f>IF(M12="","",VLOOKUP(AT12,RF!$A$3:$B$3008,2,FALSE))</f>
        <v/>
      </c>
      <c r="AA12" s="174"/>
      <c r="AS12" s="172"/>
      <c r="AT12" s="64" t="str">
        <f t="shared" si="0"/>
        <v>F-1500-X-</v>
      </c>
      <c r="AU12" s="173"/>
    </row>
    <row r="13" spans="1:49" ht="78" customHeight="1" x14ac:dyDescent="0.25">
      <c r="A13" s="291">
        <v>8</v>
      </c>
      <c r="B13" s="292"/>
      <c r="C13" s="293"/>
      <c r="D13" s="294"/>
      <c r="E13" s="294"/>
      <c r="F13" s="292"/>
      <c r="G13" s="296"/>
      <c r="H13" s="297"/>
      <c r="I13" s="297"/>
      <c r="J13" s="292"/>
      <c r="K13" s="292"/>
      <c r="L13" s="292"/>
      <c r="M13" s="298"/>
      <c r="N13" s="292"/>
      <c r="O13" s="292"/>
      <c r="P13" s="292"/>
      <c r="Q13" s="292"/>
      <c r="R13" s="292"/>
      <c r="S13" s="299"/>
      <c r="T13" s="292"/>
      <c r="U13" s="292"/>
      <c r="V13" s="292"/>
      <c r="W13" s="292"/>
      <c r="X13" s="292"/>
      <c r="Y13" s="300" t="str">
        <f t="shared" si="1"/>
        <v>More Information Required</v>
      </c>
      <c r="Z13" s="346" t="str">
        <f>IF(M13="","",VLOOKUP(AT13,RF!$A$3:$B$3008,2,FALSE))</f>
        <v/>
      </c>
      <c r="AA13" s="174"/>
      <c r="AR13" s="168"/>
      <c r="AS13" s="172"/>
      <c r="AT13" s="64" t="str">
        <f t="shared" si="0"/>
        <v>F-1500-X-</v>
      </c>
      <c r="AU13" s="173"/>
    </row>
    <row r="14" spans="1:49" ht="78" customHeight="1" x14ac:dyDescent="0.25">
      <c r="A14" s="291">
        <v>9</v>
      </c>
      <c r="B14" s="292"/>
      <c r="C14" s="293"/>
      <c r="D14" s="294"/>
      <c r="E14" s="294"/>
      <c r="F14" s="292"/>
      <c r="G14" s="296"/>
      <c r="H14" s="297"/>
      <c r="I14" s="297"/>
      <c r="J14" s="292"/>
      <c r="K14" s="292"/>
      <c r="L14" s="292"/>
      <c r="M14" s="298"/>
      <c r="N14" s="292"/>
      <c r="O14" s="292"/>
      <c r="P14" s="292"/>
      <c r="Q14" s="292"/>
      <c r="R14" s="292"/>
      <c r="S14" s="299"/>
      <c r="T14" s="292"/>
      <c r="U14" s="292"/>
      <c r="V14" s="292"/>
      <c r="W14" s="292"/>
      <c r="X14" s="292"/>
      <c r="Y14" s="300" t="str">
        <f t="shared" si="1"/>
        <v>More Information Required</v>
      </c>
      <c r="Z14" s="346" t="str">
        <f>IF(M14="","",VLOOKUP(AT14,RF!$A$3:$B$3008,2,FALSE))</f>
        <v/>
      </c>
      <c r="AA14" s="174"/>
      <c r="AR14" s="168"/>
      <c r="AS14" s="172"/>
      <c r="AT14" s="64" t="str">
        <f t="shared" si="0"/>
        <v>F-1500-X-</v>
      </c>
      <c r="AU14" s="173"/>
    </row>
    <row r="15" spans="1:49" ht="78" customHeight="1" thickBot="1" x14ac:dyDescent="0.3">
      <c r="A15" s="291">
        <v>10</v>
      </c>
      <c r="B15" s="292"/>
      <c r="C15" s="293"/>
      <c r="D15" s="294"/>
      <c r="E15" s="294"/>
      <c r="F15" s="292"/>
      <c r="G15" s="301"/>
      <c r="H15" s="302"/>
      <c r="I15" s="302"/>
      <c r="J15" s="303"/>
      <c r="K15" s="303"/>
      <c r="L15" s="303"/>
      <c r="M15" s="304"/>
      <c r="N15" s="292"/>
      <c r="O15" s="292"/>
      <c r="P15" s="292"/>
      <c r="Q15" s="292"/>
      <c r="R15" s="292"/>
      <c r="S15" s="299"/>
      <c r="T15" s="292"/>
      <c r="U15" s="292"/>
      <c r="V15" s="292"/>
      <c r="W15" s="292"/>
      <c r="X15" s="292"/>
      <c r="Y15" s="300" t="str">
        <f t="shared" si="1"/>
        <v>More Information Required</v>
      </c>
      <c r="Z15" s="346" t="str">
        <f>IF(M15="","",VLOOKUP(AT15,RF!$A$3:$B$3008,2,FALSE))</f>
        <v/>
      </c>
      <c r="AA15" s="174"/>
      <c r="AR15" s="168"/>
      <c r="AS15" s="172"/>
      <c r="AT15" s="64" t="str">
        <f t="shared" si="0"/>
        <v>F-1500-X-</v>
      </c>
      <c r="AU15" s="173"/>
    </row>
    <row r="16" spans="1:49" ht="40.5" customHeight="1" x14ac:dyDescent="0.25">
      <c r="A16" s="180"/>
      <c r="D16" s="790" t="s">
        <v>1512</v>
      </c>
      <c r="E16" s="790"/>
      <c r="F16" s="790"/>
      <c r="G16" s="790"/>
      <c r="H16" s="790"/>
      <c r="I16" s="790"/>
      <c r="J16" s="790"/>
      <c r="K16" s="790"/>
      <c r="L16" s="790"/>
      <c r="M16" s="790"/>
      <c r="N16" s="790"/>
      <c r="O16" s="790"/>
      <c r="P16" s="790"/>
      <c r="Q16" s="790"/>
      <c r="R16" s="790"/>
      <c r="S16" s="790"/>
      <c r="T16" s="790"/>
      <c r="U16" s="790"/>
      <c r="V16" s="790"/>
      <c r="W16" s="790"/>
      <c r="X16" s="790"/>
      <c r="Y16" s="790"/>
      <c r="Z16" s="436" t="str">
        <f>'F-1000'!V17</f>
        <v>Rev. 18</v>
      </c>
      <c r="AA16" s="175"/>
      <c r="AB16" s="175"/>
      <c r="AN16" s="168"/>
      <c r="AQ16" s="168"/>
      <c r="AR16" s="172"/>
      <c r="AS16" s="172"/>
      <c r="AT16" s="176"/>
      <c r="AU16" s="168"/>
      <c r="AV16" s="168"/>
      <c r="AW16" s="168"/>
    </row>
    <row r="17" spans="1:51" ht="15" customHeight="1" x14ac:dyDescent="0.25">
      <c r="D17" s="776"/>
      <c r="E17" s="777"/>
      <c r="F17" s="777"/>
      <c r="G17" s="777"/>
      <c r="H17" s="777"/>
      <c r="I17" s="777"/>
      <c r="J17" s="777"/>
      <c r="K17" s="777"/>
      <c r="L17" s="777"/>
      <c r="M17" s="777"/>
      <c r="N17" s="777"/>
      <c r="O17" s="777"/>
      <c r="P17" s="777"/>
      <c r="Q17" s="777"/>
      <c r="R17" s="777"/>
      <c r="S17" s="778"/>
      <c r="AA17" s="175"/>
      <c r="AB17" s="175"/>
      <c r="AH17" s="168"/>
      <c r="AI17" s="172"/>
      <c r="AJ17" s="172"/>
      <c r="AK17" s="168"/>
      <c r="AL17" s="168"/>
      <c r="AM17" s="168"/>
      <c r="AN17" s="168"/>
      <c r="AQ17" s="168"/>
      <c r="AR17" s="172"/>
      <c r="AS17" s="172"/>
      <c r="AT17" s="176"/>
      <c r="AU17" s="168"/>
      <c r="AV17" s="168"/>
      <c r="AW17" s="168"/>
    </row>
    <row r="18" spans="1:51" x14ac:dyDescent="0.25">
      <c r="D18" s="779"/>
      <c r="E18" s="780"/>
      <c r="F18" s="780"/>
      <c r="G18" s="780"/>
      <c r="H18" s="780"/>
      <c r="I18" s="780"/>
      <c r="J18" s="780"/>
      <c r="K18" s="780"/>
      <c r="L18" s="780"/>
      <c r="M18" s="780"/>
      <c r="N18" s="780"/>
      <c r="O18" s="780"/>
      <c r="P18" s="780"/>
      <c r="Q18" s="780"/>
      <c r="R18" s="780"/>
      <c r="S18" s="781"/>
      <c r="AH18" s="168"/>
      <c r="AI18" s="172"/>
      <c r="AJ18" s="172"/>
      <c r="AK18" s="168"/>
      <c r="AL18" s="168"/>
      <c r="AM18" s="168"/>
      <c r="AN18" s="168"/>
      <c r="AR18" s="167"/>
      <c r="AS18" s="168"/>
      <c r="AT18" s="168"/>
      <c r="AU18" s="168"/>
      <c r="AV18" s="168"/>
      <c r="AW18" s="168"/>
    </row>
    <row r="19" spans="1:51" x14ac:dyDescent="0.25">
      <c r="D19" s="779"/>
      <c r="E19" s="780"/>
      <c r="F19" s="780"/>
      <c r="G19" s="780"/>
      <c r="H19" s="780"/>
      <c r="I19" s="780"/>
      <c r="J19" s="780"/>
      <c r="K19" s="780"/>
      <c r="L19" s="780"/>
      <c r="M19" s="780"/>
      <c r="N19" s="780"/>
      <c r="O19" s="780"/>
      <c r="P19" s="780"/>
      <c r="Q19" s="780"/>
      <c r="R19" s="780"/>
      <c r="S19" s="781"/>
      <c r="AH19" s="168"/>
      <c r="AI19" s="172"/>
      <c r="AJ19" s="172"/>
      <c r="AK19" s="168"/>
      <c r="AL19" s="168"/>
      <c r="AM19" s="168"/>
      <c r="AN19" s="168"/>
      <c r="AQ19" s="168"/>
      <c r="AR19" s="168"/>
      <c r="AS19" s="168"/>
      <c r="AT19" s="168"/>
      <c r="AU19" s="168"/>
      <c r="AV19" s="168"/>
      <c r="AW19" s="168"/>
    </row>
    <row r="20" spans="1:51" ht="21" x14ac:dyDescent="0.35">
      <c r="D20" s="782"/>
      <c r="E20" s="783"/>
      <c r="F20" s="783"/>
      <c r="G20" s="783"/>
      <c r="H20" s="783"/>
      <c r="I20" s="783"/>
      <c r="J20" s="783"/>
      <c r="K20" s="783"/>
      <c r="L20" s="783"/>
      <c r="M20" s="783"/>
      <c r="N20" s="783"/>
      <c r="O20" s="783"/>
      <c r="P20" s="783"/>
      <c r="Q20" s="783"/>
      <c r="R20" s="783"/>
      <c r="S20" s="784"/>
      <c r="AA20" s="181"/>
      <c r="AH20" s="168"/>
      <c r="AI20" s="172"/>
      <c r="AJ20" s="172"/>
      <c r="AK20" s="168"/>
      <c r="AL20" s="168"/>
      <c r="AM20" s="168"/>
      <c r="AN20" s="168"/>
      <c r="AQ20" s="168"/>
      <c r="AR20" s="172"/>
      <c r="AS20" s="172"/>
      <c r="AT20" s="176"/>
      <c r="AU20" s="168"/>
      <c r="AV20" s="168"/>
      <c r="AW20" s="168"/>
    </row>
    <row r="21" spans="1:51" ht="14.25" customHeight="1" x14ac:dyDescent="0.25">
      <c r="D21" s="698" t="s">
        <v>1188</v>
      </c>
      <c r="E21" s="698"/>
      <c r="F21" s="698"/>
      <c r="G21" s="698"/>
      <c r="H21" s="698"/>
      <c r="I21" s="698"/>
      <c r="J21" s="698"/>
      <c r="K21" s="698"/>
      <c r="L21" s="698"/>
      <c r="M21" s="698"/>
      <c r="N21" s="698"/>
      <c r="O21" s="698"/>
      <c r="P21" s="698"/>
      <c r="Q21" s="698"/>
      <c r="R21" s="698"/>
      <c r="S21" s="698"/>
      <c r="T21" s="698"/>
      <c r="U21" s="698"/>
      <c r="V21" s="698"/>
      <c r="W21" s="443"/>
      <c r="X21" s="442"/>
      <c r="Y21" s="442"/>
      <c r="Z21" s="442"/>
      <c r="AP21" s="168"/>
      <c r="AR21" s="167"/>
      <c r="AS21" s="168"/>
      <c r="AT21" s="168"/>
      <c r="AU21" s="168"/>
      <c r="AV21" s="168"/>
      <c r="AW21" s="168"/>
    </row>
    <row r="22" spans="1:51" x14ac:dyDescent="0.25">
      <c r="D22" s="698"/>
      <c r="E22" s="698"/>
      <c r="F22" s="698"/>
      <c r="G22" s="698"/>
      <c r="H22" s="698"/>
      <c r="I22" s="698"/>
      <c r="J22" s="698"/>
      <c r="K22" s="698"/>
      <c r="L22" s="698"/>
      <c r="M22" s="698"/>
      <c r="N22" s="698"/>
      <c r="O22" s="698"/>
      <c r="P22" s="698"/>
      <c r="Q22" s="698"/>
      <c r="R22" s="698"/>
      <c r="S22" s="698"/>
      <c r="T22" s="698"/>
      <c r="U22" s="698"/>
      <c r="V22" s="698"/>
      <c r="W22" s="427"/>
      <c r="X22" s="403"/>
      <c r="Y22" s="403"/>
      <c r="Z22" s="403"/>
      <c r="AP22" s="168"/>
      <c r="AQ22" s="168"/>
      <c r="AR22" s="168"/>
      <c r="AS22" s="168"/>
      <c r="AT22" s="168"/>
      <c r="AU22" s="168"/>
      <c r="AV22" s="168"/>
      <c r="AW22" s="168"/>
    </row>
    <row r="23" spans="1:51" x14ac:dyDescent="0.25">
      <c r="D23" s="698"/>
      <c r="E23" s="698"/>
      <c r="F23" s="698"/>
      <c r="G23" s="698"/>
      <c r="H23" s="698"/>
      <c r="I23" s="698"/>
      <c r="J23" s="698"/>
      <c r="K23" s="698"/>
      <c r="L23" s="698"/>
      <c r="M23" s="698"/>
      <c r="N23" s="698"/>
      <c r="O23" s="698"/>
      <c r="P23" s="698"/>
      <c r="Q23" s="698"/>
      <c r="R23" s="698"/>
      <c r="S23" s="698"/>
      <c r="T23" s="698"/>
      <c r="U23" s="698"/>
      <c r="V23" s="698"/>
      <c r="W23" s="427"/>
      <c r="X23" s="403"/>
      <c r="Y23" s="403"/>
      <c r="Z23" s="403"/>
      <c r="AQ23" s="168"/>
      <c r="AR23" s="172"/>
      <c r="AS23" s="172"/>
      <c r="AT23" s="176"/>
      <c r="AU23" s="168"/>
      <c r="AV23" s="168"/>
      <c r="AW23" s="168"/>
    </row>
    <row r="24" spans="1:51" x14ac:dyDescent="0.25">
      <c r="W24" s="17"/>
      <c r="X24" s="10"/>
      <c r="Y24" s="10"/>
      <c r="Z24" s="10"/>
      <c r="AQ24" s="168"/>
      <c r="AR24" s="172"/>
      <c r="AS24" s="172"/>
      <c r="AT24" s="176"/>
      <c r="AU24" s="168"/>
      <c r="AV24" s="168"/>
      <c r="AW24" s="168"/>
    </row>
    <row r="25" spans="1:51" ht="21" x14ac:dyDescent="0.35">
      <c r="A25" s="699" t="s">
        <v>1691</v>
      </c>
      <c r="B25" s="699"/>
      <c r="C25" s="699"/>
      <c r="D25" s="699"/>
      <c r="E25" s="699"/>
      <c r="F25" s="699"/>
      <c r="G25" s="699"/>
      <c r="H25" s="699"/>
      <c r="I25" s="699"/>
      <c r="J25" s="699"/>
      <c r="K25" s="699"/>
      <c r="L25" s="699"/>
      <c r="M25" s="699"/>
      <c r="N25" s="699"/>
      <c r="O25" s="699"/>
      <c r="P25" s="699"/>
      <c r="Q25" s="699"/>
      <c r="R25" s="699"/>
      <c r="S25" s="699"/>
      <c r="T25" s="699"/>
      <c r="U25" s="699"/>
      <c r="V25" s="699"/>
      <c r="W25" s="699"/>
      <c r="X25" s="699"/>
      <c r="Y25" s="699"/>
      <c r="Z25" s="699"/>
      <c r="AQ25" s="168"/>
      <c r="AR25" s="172"/>
      <c r="AS25" s="172"/>
      <c r="AT25" s="176"/>
      <c r="AU25" s="168"/>
      <c r="AV25" s="168"/>
      <c r="AW25" s="168"/>
    </row>
    <row r="26" spans="1:51" x14ac:dyDescent="0.25">
      <c r="A26" s="10"/>
      <c r="B26" s="10"/>
      <c r="C26" s="10"/>
      <c r="D26" s="10"/>
      <c r="E26" s="10"/>
      <c r="F26" s="10"/>
      <c r="G26" s="10"/>
      <c r="H26" s="10"/>
      <c r="I26" s="10"/>
      <c r="J26" s="10"/>
      <c r="K26" s="10"/>
      <c r="L26" s="10"/>
      <c r="M26" s="10"/>
      <c r="N26" s="10"/>
      <c r="O26" s="10"/>
      <c r="P26" s="10"/>
      <c r="Q26" s="10"/>
      <c r="R26" s="10"/>
      <c r="S26" s="10"/>
      <c r="T26" s="10"/>
      <c r="U26" s="10"/>
      <c r="V26" s="10"/>
      <c r="W26" s="17"/>
      <c r="X26" s="10"/>
      <c r="Y26" s="10"/>
      <c r="Z26" s="10"/>
      <c r="AP26" s="168"/>
      <c r="AQ26" s="168"/>
      <c r="AR26" s="168"/>
      <c r="AS26" s="168"/>
      <c r="AT26" s="168"/>
      <c r="AU26" s="168"/>
      <c r="AV26" s="168"/>
      <c r="AW26" s="168"/>
      <c r="AX26" s="168"/>
      <c r="AY26" s="168"/>
    </row>
    <row r="27" spans="1:51" x14ac:dyDescent="0.25">
      <c r="A27" s="10"/>
      <c r="B27" s="10"/>
      <c r="W27" s="17"/>
      <c r="X27" s="10"/>
      <c r="Y27" s="10"/>
      <c r="Z27" s="10"/>
    </row>
    <row r="28" spans="1:51" x14ac:dyDescent="0.25">
      <c r="A28" s="10"/>
      <c r="B28" s="10"/>
      <c r="W28" s="17"/>
      <c r="X28" s="10"/>
      <c r="Y28" s="10"/>
      <c r="Z28" s="10"/>
    </row>
    <row r="38" spans="34:41" x14ac:dyDescent="0.25">
      <c r="AH38" s="168"/>
      <c r="AI38" s="172"/>
      <c r="AJ38" s="179"/>
      <c r="AK38" s="168"/>
      <c r="AL38" s="168"/>
      <c r="AM38" s="168"/>
      <c r="AN38" s="168"/>
      <c r="AO38" s="168"/>
    </row>
  </sheetData>
  <sheetProtection algorithmName="SHA-512" hashValue="SfIzQ1cJZwST9wKoWcPRcVCsgYvueTVdW0tFydTJxwksU3QYhi5efw9V9SRmNcpRmLT9aOTgCGejnyCfblpPaw==" saltValue="yB7y+rvwX2ONO140PHWlFw==" spinCount="100000" sheet="1" formatCells="0" selectLockedCells="1"/>
  <mergeCells count="37">
    <mergeCell ref="D21:V23"/>
    <mergeCell ref="A25:Z25"/>
    <mergeCell ref="AP4:AP5"/>
    <mergeCell ref="AQ4:AQ5"/>
    <mergeCell ref="AR4:AR5"/>
    <mergeCell ref="R4:R5"/>
    <mergeCell ref="G4:G5"/>
    <mergeCell ref="H4:H5"/>
    <mergeCell ref="I4:I5"/>
    <mergeCell ref="J4:J5"/>
    <mergeCell ref="N4:N5"/>
    <mergeCell ref="O4:O5"/>
    <mergeCell ref="P4:P5"/>
    <mergeCell ref="U4:U5"/>
    <mergeCell ref="D16:Y16"/>
    <mergeCell ref="AT4:AT5"/>
    <mergeCell ref="D17:S20"/>
    <mergeCell ref="W4:W5"/>
    <mergeCell ref="X4:X5"/>
    <mergeCell ref="Y4:Y5"/>
    <mergeCell ref="Z4:Z5"/>
    <mergeCell ref="AA4:AA5"/>
    <mergeCell ref="AO4:AO5"/>
    <mergeCell ref="K4:K5"/>
    <mergeCell ref="L4:L5"/>
    <mergeCell ref="M4:M5"/>
    <mergeCell ref="S4:S5"/>
    <mergeCell ref="T4:T5"/>
    <mergeCell ref="V4:V5"/>
    <mergeCell ref="Q4:Q5"/>
    <mergeCell ref="G3:M3"/>
    <mergeCell ref="A4:A5"/>
    <mergeCell ref="B4:B5"/>
    <mergeCell ref="C4:C5"/>
    <mergeCell ref="D4:D5"/>
    <mergeCell ref="E4:E5"/>
    <mergeCell ref="F4:F5"/>
  </mergeCells>
  <conditionalFormatting sqref="Y6:Y15">
    <cfRule type="cellIs" dxfId="14" priority="1" operator="equal">
      <formula>"More Information Required"</formula>
    </cfRule>
  </conditionalFormatting>
  <conditionalFormatting sqref="Z6:Z15">
    <cfRule type="containsText" dxfId="13" priority="2" operator="containsText" text="More Information Required">
      <formula>NOT(ISERROR(SEARCH("More Information Required",Z6)))</formula>
    </cfRule>
  </conditionalFormatting>
  <dataValidations count="2">
    <dataValidation type="list" allowBlank="1" showInputMessage="1" showErrorMessage="1" sqref="E6:E15" xr:uid="{A1948BCB-E4AA-42B9-A743-1DF39C12FBD6}">
      <formula1>$AO$6:$AO$8</formula1>
    </dataValidation>
    <dataValidation type="list" allowBlank="1" showInputMessage="1" showErrorMessage="1" sqref="U6:U15" xr:uid="{57AEA15F-4602-428B-9EB6-650F8E82D327}">
      <formula1>$AU$6:$AU$8</formula1>
    </dataValidation>
  </dataValidations>
  <hyperlinks>
    <hyperlink ref="A25:Z25" location="'Table of Contents'!A1" display="To return to the index, click this link" xr:uid="{C19EB6CC-4440-4607-A115-C101349C92E0}"/>
  </hyperlinks>
  <printOptions horizontalCentered="1"/>
  <pageMargins left="0.25" right="0.25" top="0.5" bottom="0.75" header="0.3" footer="0.3"/>
  <pageSetup paperSize="3" scale="54"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90B889-ED2B-43F8-AB7F-9F8F039F88A3}">
          <x14:formula1>
            <xm:f>RF!$L$3:$L$8</xm:f>
          </x14:formula1>
          <xm:sqref>D6:D15</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457F-9032-4BE0-8788-B347BEDCA6D4}">
  <sheetPr codeName="Sheet18">
    <tabColor theme="7"/>
    <pageSetUpPr autoPageBreaks="0" fitToPage="1"/>
  </sheetPr>
  <dimension ref="A1:BM133"/>
  <sheetViews>
    <sheetView showGridLines="0" zoomScaleNormal="100" workbookViewId="0">
      <selection activeCell="D7" sqref="D7"/>
    </sheetView>
  </sheetViews>
  <sheetFormatPr defaultColWidth="9.140625" defaultRowHeight="15" x14ac:dyDescent="0.25"/>
  <cols>
    <col min="1" max="1" width="5.7109375" customWidth="1"/>
    <col min="2" max="2" width="28.85546875" customWidth="1"/>
    <col min="3" max="3" width="58.42578125" customWidth="1"/>
    <col min="4" max="4" width="31.140625" customWidth="1"/>
    <col min="5" max="5" width="5.5703125" customWidth="1"/>
    <col min="6" max="6" width="31" customWidth="1"/>
    <col min="7" max="7" width="60" customWidth="1"/>
    <col min="8" max="8" width="24.5703125" customWidth="1"/>
    <col min="9" max="9" width="25.140625" customWidth="1"/>
    <col min="10" max="10" width="8.7109375" style="57" hidden="1" customWidth="1"/>
    <col min="11" max="17" width="9.140625" hidden="1" customWidth="1"/>
    <col min="18" max="18" width="9.28515625" hidden="1" customWidth="1"/>
    <col min="19" max="26" width="9.140625" hidden="1" customWidth="1"/>
    <col min="27" max="27" width="33.5703125" hidden="1" customWidth="1"/>
    <col min="28" max="28" width="36" hidden="1" customWidth="1"/>
    <col min="29" max="30" width="9.140625" hidden="1" customWidth="1"/>
    <col min="31" max="31" width="18.7109375" hidden="1" customWidth="1"/>
    <col min="32" max="32" width="9.140625" hidden="1" customWidth="1"/>
    <col min="33" max="33" width="12.7109375" hidden="1" customWidth="1"/>
    <col min="34" max="43" width="9.140625" hidden="1" customWidth="1"/>
    <col min="44" max="44" width="21.5703125" hidden="1" customWidth="1"/>
    <col min="45" max="45" width="22.5703125" hidden="1" customWidth="1"/>
    <col min="46" max="46" width="9" hidden="1" customWidth="1"/>
    <col min="47" max="47" width="32.85546875" hidden="1" customWidth="1"/>
    <col min="48" max="48" width="8.42578125" hidden="1" customWidth="1"/>
    <col min="49" max="49" width="9.140625" hidden="1" customWidth="1"/>
    <col min="50" max="50" width="36" hidden="1" customWidth="1"/>
    <col min="51" max="51" width="10.85546875" hidden="1" customWidth="1"/>
    <col min="52" max="52" width="14" hidden="1" customWidth="1"/>
    <col min="53" max="53" width="48.7109375" hidden="1" customWidth="1"/>
    <col min="54" max="54" width="7.42578125" hidden="1" customWidth="1"/>
    <col min="55" max="55" width="36.140625" hidden="1" customWidth="1"/>
    <col min="56" max="56" width="8.140625" hidden="1" customWidth="1"/>
    <col min="57" max="65" width="9.140625" hidden="1" customWidth="1"/>
  </cols>
  <sheetData>
    <row r="1" spans="1:56" ht="25.5" customHeight="1" x14ac:dyDescent="0.25">
      <c r="B1" s="793" t="s">
        <v>1572</v>
      </c>
      <c r="C1" s="793"/>
      <c r="D1" s="793"/>
      <c r="E1" s="793"/>
      <c r="F1" s="793"/>
      <c r="G1" s="403"/>
      <c r="H1" s="403"/>
    </row>
    <row r="2" spans="1:56" ht="13.35" customHeight="1" x14ac:dyDescent="0.25">
      <c r="B2" s="793"/>
      <c r="C2" s="793"/>
      <c r="D2" s="793"/>
      <c r="E2" s="793"/>
      <c r="F2" s="793"/>
      <c r="G2" s="403"/>
      <c r="H2" s="403"/>
    </row>
    <row r="3" spans="1:56" ht="31.9" customHeight="1" x14ac:dyDescent="0.25">
      <c r="B3" s="444"/>
      <c r="C3" s="444"/>
      <c r="D3" s="444"/>
      <c r="E3" s="398"/>
      <c r="F3" s="398"/>
      <c r="G3" s="398"/>
      <c r="H3" s="403"/>
    </row>
    <row r="4" spans="1:56" ht="23.25" customHeight="1" thickBot="1" x14ac:dyDescent="0.3">
      <c r="A4" s="10"/>
      <c r="B4" s="794" t="s">
        <v>1232</v>
      </c>
      <c r="C4" s="794"/>
      <c r="D4" s="794"/>
      <c r="E4" s="794"/>
      <c r="F4" s="398"/>
      <c r="G4" s="403"/>
      <c r="H4" s="403"/>
    </row>
    <row r="5" spans="1:56" ht="26.65" customHeight="1" thickBot="1" x14ac:dyDescent="0.3">
      <c r="A5" s="10"/>
      <c r="B5" s="445" t="s">
        <v>1515</v>
      </c>
      <c r="C5" s="795" t="s">
        <v>3872</v>
      </c>
      <c r="D5" s="796"/>
      <c r="E5" s="403"/>
      <c r="F5" s="445" t="s">
        <v>38</v>
      </c>
      <c r="G5" s="795" t="s">
        <v>1516</v>
      </c>
      <c r="H5" s="796"/>
    </row>
    <row r="6" spans="1:56" ht="14.25" customHeight="1" x14ac:dyDescent="0.25">
      <c r="A6" s="11"/>
      <c r="B6" s="446"/>
      <c r="C6" s="447"/>
      <c r="D6" s="447"/>
      <c r="E6" s="374"/>
      <c r="F6" s="448"/>
      <c r="G6" s="447"/>
      <c r="H6" s="447"/>
    </row>
    <row r="7" spans="1:56" ht="27" customHeight="1" x14ac:dyDescent="0.25">
      <c r="A7" s="11"/>
      <c r="B7" s="791" t="s">
        <v>889</v>
      </c>
      <c r="C7" s="792"/>
      <c r="D7" s="247"/>
      <c r="E7" s="186"/>
      <c r="F7" s="61" t="s">
        <v>889</v>
      </c>
      <c r="G7" s="54"/>
      <c r="H7" s="247"/>
    </row>
    <row r="8" spans="1:56" ht="31.5" customHeight="1" x14ac:dyDescent="0.25">
      <c r="A8" s="11"/>
      <c r="B8" s="280" t="s">
        <v>6</v>
      </c>
      <c r="C8" s="281" t="s">
        <v>1550</v>
      </c>
      <c r="D8" s="14"/>
      <c r="E8" s="186"/>
      <c r="F8" s="60" t="s">
        <v>1103</v>
      </c>
      <c r="G8" s="73" t="s">
        <v>21</v>
      </c>
      <c r="H8" s="247"/>
    </row>
    <row r="9" spans="1:56" ht="38.25" customHeight="1" x14ac:dyDescent="0.25">
      <c r="A9" s="827" t="s">
        <v>13</v>
      </c>
      <c r="B9" s="278" t="s">
        <v>1549</v>
      </c>
      <c r="C9" s="281" t="s">
        <v>1551</v>
      </c>
      <c r="D9" s="58"/>
      <c r="E9" s="11"/>
      <c r="F9" s="55" t="s">
        <v>1104</v>
      </c>
      <c r="G9" s="74" t="s">
        <v>22</v>
      </c>
      <c r="H9" s="247"/>
    </row>
    <row r="10" spans="1:56" ht="27.4" customHeight="1" x14ac:dyDescent="0.25">
      <c r="A10" s="827"/>
      <c r="B10" s="282" t="s">
        <v>1517</v>
      </c>
      <c r="C10" s="283" t="s">
        <v>1647</v>
      </c>
      <c r="D10" s="14"/>
      <c r="E10" s="11"/>
      <c r="F10" s="810" t="s">
        <v>1105</v>
      </c>
      <c r="G10" s="812" t="s">
        <v>1241</v>
      </c>
      <c r="H10" s="814"/>
    </row>
    <row r="11" spans="1:56" ht="28.5" customHeight="1" x14ac:dyDescent="0.25">
      <c r="A11" s="827"/>
      <c r="B11" s="280" t="s">
        <v>1518</v>
      </c>
      <c r="C11" s="281" t="s">
        <v>1184</v>
      </c>
      <c r="D11" s="247"/>
      <c r="E11" s="188"/>
      <c r="F11" s="828"/>
      <c r="G11" s="829"/>
      <c r="H11" s="815"/>
      <c r="AB11" s="198" t="s">
        <v>1524</v>
      </c>
      <c r="AC11" s="199" t="s">
        <v>1525</v>
      </c>
      <c r="AD11" s="200" t="str">
        <f>IF(OR(AND(D8=$AB$13,D12=$AC$14),AND(D8=$AB$13,D12=$AC$15)),$AD$16,IF(AND(D8=$AB$13,D12=$AC$13),$AD$13,IF(OR(AND(D8=$AB$14,D12=$AC$14),AND(D8=$AB$14,D12=$AC$15)),$AD$16,IF(AND(D8=$AB$14,D12=$AC$13),$AD$13,IF(OR(AND(D8=$AB$15,D12=$AC$14),AND(D8=$AB$15,D12=$AC$15)),$AD$16,IF(AND(D8=$AB$15,D12=$AC$13),$AD$14,IF(AND(D8=$AB$18,D12=$AC$13),$AD$14,IF(AND(D8=$AB$19,D12=$AC$13),$AD$15,IF(AND(D8=$AB$20,D12=$AC$13),$AD$15,IF(AND(D8=$AB$21,D12=$AC$13),$AD$14,IF(AND(D8=$AB$22,D12=$AC$13),$AD$13,IF(AND(D8=$AB$23,D12=$AC$13),$AD$13,IF(AND(D8=$AB$24,D12=$AC$13),$AD$13,IF(AND(D8=$AB$25,D12=$AC$13),$AD$13,IF(AND(D8=$AB$26,D12=$AC$13),$AD$13,IF(OR(AND(D8=$AB$16,D12=$AC$14),AND(D8=$AB$16,D12=$AC$15)),$AD$16,IF(AND(D8=$AB$16,D12=$AC$13),$AD$13,"")))))))))))))))))</f>
        <v/>
      </c>
    </row>
    <row r="12" spans="1:56" ht="39.75" customHeight="1" x14ac:dyDescent="0.25">
      <c r="A12" s="827"/>
      <c r="B12" s="280" t="s">
        <v>1292</v>
      </c>
      <c r="C12" s="281" t="s">
        <v>1704</v>
      </c>
      <c r="D12" s="268"/>
      <c r="E12" s="188"/>
      <c r="F12" s="150" t="s">
        <v>1106</v>
      </c>
      <c r="G12" s="75" t="s">
        <v>1109</v>
      </c>
      <c r="H12" s="30"/>
      <c r="AB12" s="83" t="s">
        <v>6</v>
      </c>
      <c r="AC12" s="83"/>
      <c r="AD12" s="83" t="s">
        <v>1253</v>
      </c>
      <c r="AE12" s="83"/>
      <c r="AF12" s="705"/>
      <c r="AG12" s="707" t="s">
        <v>3</v>
      </c>
      <c r="AH12" s="83"/>
      <c r="AI12" s="84" t="s">
        <v>1254</v>
      </c>
      <c r="AJ12" s="85" t="s">
        <v>1255</v>
      </c>
      <c r="AK12" s="86" t="s">
        <v>1256</v>
      </c>
      <c r="AL12" s="85" t="s">
        <v>1257</v>
      </c>
      <c r="AM12" s="85" t="s">
        <v>1258</v>
      </c>
      <c r="AN12" s="85" t="s">
        <v>1259</v>
      </c>
      <c r="AO12" s="86" t="s">
        <v>1260</v>
      </c>
      <c r="AP12" s="87"/>
      <c r="AQ12" s="88" t="s">
        <v>1261</v>
      </c>
      <c r="AR12" s="88" t="s">
        <v>1262</v>
      </c>
      <c r="AS12" s="87" t="s">
        <v>1263</v>
      </c>
      <c r="AT12" s="89" t="s">
        <v>1264</v>
      </c>
      <c r="AU12" s="89" t="s">
        <v>1265</v>
      </c>
      <c r="AV12" s="83" t="s">
        <v>1266</v>
      </c>
      <c r="AW12" s="83"/>
      <c r="AX12" s="89" t="s">
        <v>6</v>
      </c>
      <c r="AY12" s="83" t="s">
        <v>1267</v>
      </c>
      <c r="AZ12" s="83" t="s">
        <v>1268</v>
      </c>
      <c r="BA12" s="90" t="s">
        <v>1263</v>
      </c>
      <c r="BB12" s="89" t="s">
        <v>1269</v>
      </c>
      <c r="BC12" s="89" t="s">
        <v>1270</v>
      </c>
      <c r="BD12" s="83" t="s">
        <v>1266</v>
      </c>
    </row>
    <row r="13" spans="1:56" ht="35.25" customHeight="1" x14ac:dyDescent="0.25">
      <c r="A13" s="827"/>
      <c r="B13" s="282" t="s">
        <v>1521</v>
      </c>
      <c r="C13" s="283" t="s">
        <v>16</v>
      </c>
      <c r="D13" s="269"/>
      <c r="E13" s="188"/>
      <c r="F13" s="56" t="s">
        <v>1519</v>
      </c>
      <c r="G13" s="76" t="s">
        <v>1110</v>
      </c>
      <c r="H13" s="247"/>
      <c r="AA13" s="25"/>
      <c r="AB13" s="85" t="s">
        <v>863</v>
      </c>
      <c r="AC13" s="91" t="s">
        <v>4</v>
      </c>
      <c r="AD13" s="92">
        <v>1</v>
      </c>
      <c r="AE13" s="86" t="s">
        <v>1449</v>
      </c>
      <c r="AF13" s="706"/>
      <c r="AG13" s="707"/>
      <c r="AH13" s="86"/>
      <c r="AI13" s="86" t="s">
        <v>1271</v>
      </c>
      <c r="AJ13" s="86" t="s">
        <v>1272</v>
      </c>
      <c r="AK13" s="86" t="s">
        <v>1273</v>
      </c>
      <c r="AL13" s="86" t="s">
        <v>1274</v>
      </c>
      <c r="AM13" s="86" t="s">
        <v>1275</v>
      </c>
      <c r="AN13" s="86" t="s">
        <v>1276</v>
      </c>
      <c r="AO13" s="91" t="s">
        <v>4</v>
      </c>
      <c r="AP13" s="87"/>
      <c r="AQ13" s="93">
        <v>1</v>
      </c>
      <c r="AR13" s="86" t="s">
        <v>1449</v>
      </c>
      <c r="AS13" s="86" t="str">
        <f>_xlfn.CONCAT(AR13,AQ13)</f>
        <v>0.75 inches (20 mm)1</v>
      </c>
      <c r="AT13" s="86" t="s">
        <v>1260</v>
      </c>
      <c r="AU13" s="86" t="str">
        <f>_xlfn.CONCAT(D9,D11)</f>
        <v/>
      </c>
      <c r="AV13" s="86" t="str">
        <f>IF(D11="","",VLOOKUP(AU13,AS13:AT45,2,FALSE))</f>
        <v/>
      </c>
      <c r="AW13" s="83"/>
      <c r="AX13" s="85" t="s">
        <v>863</v>
      </c>
      <c r="AY13" s="94" t="s">
        <v>4</v>
      </c>
      <c r="AZ13" s="83" t="s">
        <v>1277</v>
      </c>
      <c r="BA13" s="89" t="str">
        <f>_xlfn.CONCAT(AX13,AY13,AZ13)</f>
        <v>Chilled Water (CHW)00Carbon Steel</v>
      </c>
      <c r="BB13" s="83" t="s">
        <v>1278</v>
      </c>
      <c r="BC13" s="89" t="str">
        <f>_xlfn.CONCAT(D8,D12,D10)</f>
        <v/>
      </c>
      <c r="BD13" s="83" t="str">
        <f>IF(D13="","",VLOOKUP(BC13,BA13:BB117,2,FALSE))</f>
        <v/>
      </c>
    </row>
    <row r="14" spans="1:56" ht="54" customHeight="1" x14ac:dyDescent="0.25">
      <c r="A14" s="827"/>
      <c r="B14" s="282" t="s">
        <v>1553</v>
      </c>
      <c r="C14" s="283" t="s">
        <v>1554</v>
      </c>
      <c r="D14" s="269"/>
      <c r="E14" s="188"/>
      <c r="F14" s="56" t="s">
        <v>1520</v>
      </c>
      <c r="G14" s="189" t="s">
        <v>26</v>
      </c>
      <c r="H14" s="249"/>
      <c r="AA14" s="25"/>
      <c r="AB14" s="85" t="s">
        <v>865</v>
      </c>
      <c r="AC14" s="91" t="s">
        <v>1279</v>
      </c>
      <c r="AD14" s="92">
        <v>2</v>
      </c>
      <c r="AE14" s="86" t="s">
        <v>1450</v>
      </c>
      <c r="AF14" s="86">
        <f>IF(D22=RF!$F$24,"XX",'System-10 &amp; F-1000'!D14)</f>
        <v>0</v>
      </c>
      <c r="AG14" s="142" t="str">
        <f>CONCATENATE("F-1",D11,D12,"-",D13,"-",AF14,"-",D15,D16,D17,AD11,"-",D18)</f>
        <v>F-1--0--</v>
      </c>
      <c r="AH14" s="86"/>
      <c r="AI14" s="86" t="s">
        <v>1272</v>
      </c>
      <c r="AJ14" s="86" t="s">
        <v>1273</v>
      </c>
      <c r="AK14" s="86" t="s">
        <v>1274</v>
      </c>
      <c r="AL14" s="86" t="s">
        <v>1275</v>
      </c>
      <c r="AM14" s="86" t="s">
        <v>1276</v>
      </c>
      <c r="AN14" s="83"/>
      <c r="AO14" s="87"/>
      <c r="AP14" s="87"/>
      <c r="AQ14" s="93">
        <v>1</v>
      </c>
      <c r="AR14" s="86" t="s">
        <v>1450</v>
      </c>
      <c r="AS14" s="86" t="str">
        <f t="shared" ref="AS14:AS45" si="0">_xlfn.CONCAT(AR14,AQ14)</f>
        <v>1 inches (25 mm)1</v>
      </c>
      <c r="AT14" s="86" t="s">
        <v>1260</v>
      </c>
      <c r="AU14" s="86"/>
      <c r="AV14" s="86"/>
      <c r="AW14" s="83"/>
      <c r="AX14" s="85" t="s">
        <v>865</v>
      </c>
      <c r="AY14" s="94" t="s">
        <v>4</v>
      </c>
      <c r="AZ14" s="83" t="s">
        <v>1277</v>
      </c>
      <c r="BA14" s="89" t="str">
        <f t="shared" ref="BA14:BA48" si="1">_xlfn.CONCAT(AX14,AY14,AZ14)</f>
        <v>Condenser Water (CW)00Carbon Steel</v>
      </c>
      <c r="BB14" s="83" t="s">
        <v>1278</v>
      </c>
      <c r="BC14" s="83"/>
      <c r="BD14" s="83"/>
    </row>
    <row r="15" spans="1:56" ht="51" customHeight="1" x14ac:dyDescent="0.25">
      <c r="A15" s="827"/>
      <c r="B15" s="282" t="s">
        <v>1120</v>
      </c>
      <c r="C15" s="283" t="s">
        <v>1569</v>
      </c>
      <c r="D15" s="270"/>
      <c r="E15" s="188"/>
      <c r="F15" s="810" t="s">
        <v>1522</v>
      </c>
      <c r="G15" s="812" t="s">
        <v>1613</v>
      </c>
      <c r="H15" s="814"/>
      <c r="I15" s="190"/>
      <c r="R15" s="26"/>
      <c r="T15" s="191" t="s">
        <v>2</v>
      </c>
      <c r="U15" s="192" t="s">
        <v>19</v>
      </c>
      <c r="V15" s="193"/>
      <c r="AA15" s="25"/>
      <c r="AB15" s="85" t="s">
        <v>864</v>
      </c>
      <c r="AC15" s="91" t="s">
        <v>1280</v>
      </c>
      <c r="AD15" s="92">
        <v>3</v>
      </c>
      <c r="AE15" s="86" t="s">
        <v>1451</v>
      </c>
      <c r="AF15" s="86"/>
      <c r="AG15" s="142"/>
      <c r="AH15" s="86"/>
      <c r="AI15" s="86"/>
      <c r="AJ15" s="86" t="s">
        <v>1274</v>
      </c>
      <c r="AK15" s="86" t="s">
        <v>1275</v>
      </c>
      <c r="AL15" s="86" t="s">
        <v>1276</v>
      </c>
      <c r="AM15" s="83"/>
      <c r="AN15" s="83"/>
      <c r="AO15" s="87"/>
      <c r="AP15" s="87"/>
      <c r="AQ15" s="93">
        <v>1</v>
      </c>
      <c r="AR15" s="86" t="s">
        <v>1451</v>
      </c>
      <c r="AS15" s="86" t="str">
        <f t="shared" si="0"/>
        <v>1.25 inches (32 mm)1</v>
      </c>
      <c r="AT15" s="86" t="s">
        <v>1254</v>
      </c>
      <c r="AU15" s="86"/>
      <c r="AV15" s="86"/>
      <c r="AW15" s="83"/>
      <c r="AX15" s="85" t="s">
        <v>864</v>
      </c>
      <c r="AY15" s="94" t="s">
        <v>4</v>
      </c>
      <c r="AZ15" s="83" t="s">
        <v>1277</v>
      </c>
      <c r="BA15" s="89" t="str">
        <f t="shared" si="1"/>
        <v>Heating Hot Water (HHW)00Carbon Steel</v>
      </c>
      <c r="BB15" s="83" t="s">
        <v>1278</v>
      </c>
      <c r="BC15" s="83"/>
      <c r="BD15" s="83"/>
    </row>
    <row r="16" spans="1:56" ht="49.5" customHeight="1" x14ac:dyDescent="0.25">
      <c r="A16" s="827"/>
      <c r="B16" s="278" t="s">
        <v>1112</v>
      </c>
      <c r="C16" s="281" t="s">
        <v>1555</v>
      </c>
      <c r="D16" s="271"/>
      <c r="E16" s="188"/>
      <c r="F16" s="811"/>
      <c r="G16" s="813"/>
      <c r="H16" s="815"/>
      <c r="T16" s="194" t="s">
        <v>1102</v>
      </c>
      <c r="U16" s="192" t="s">
        <v>910</v>
      </c>
      <c r="V16" s="195"/>
      <c r="AA16" s="25"/>
      <c r="AB16" s="85" t="s">
        <v>872</v>
      </c>
      <c r="AC16" s="95"/>
      <c r="AD16" s="92">
        <v>9</v>
      </c>
      <c r="AE16" s="86" t="s">
        <v>1452</v>
      </c>
      <c r="AF16" s="86"/>
      <c r="AG16" s="142"/>
      <c r="AH16" s="86"/>
      <c r="AI16" s="86"/>
      <c r="AJ16" s="86" t="s">
        <v>1275</v>
      </c>
      <c r="AK16" s="86" t="s">
        <v>1276</v>
      </c>
      <c r="AL16" s="83"/>
      <c r="AM16" s="83"/>
      <c r="AN16" s="83"/>
      <c r="AO16" s="87"/>
      <c r="AP16" s="87"/>
      <c r="AQ16" s="93">
        <v>1</v>
      </c>
      <c r="AR16" s="86" t="s">
        <v>1452</v>
      </c>
      <c r="AS16" s="86" t="str">
        <f t="shared" si="0"/>
        <v>1.5 inches (40 mm)1</v>
      </c>
      <c r="AT16" s="86" t="s">
        <v>1254</v>
      </c>
      <c r="AU16" s="86"/>
      <c r="AV16" s="86"/>
      <c r="AW16" s="83"/>
      <c r="AX16" s="85" t="s">
        <v>872</v>
      </c>
      <c r="AY16" s="94" t="s">
        <v>4</v>
      </c>
      <c r="AZ16" s="83" t="s">
        <v>1277</v>
      </c>
      <c r="BA16" s="89" t="str">
        <f t="shared" si="1"/>
        <v>Make Up Water (MU) (Non-Potable)00Carbon Steel</v>
      </c>
      <c r="BB16" s="83" t="s">
        <v>1278</v>
      </c>
      <c r="BC16" s="83"/>
      <c r="BD16" s="83"/>
    </row>
    <row r="17" spans="1:56" ht="57" customHeight="1" x14ac:dyDescent="0.25">
      <c r="A17" s="827"/>
      <c r="B17" s="278" t="s">
        <v>1121</v>
      </c>
      <c r="C17" s="281" t="s">
        <v>3530</v>
      </c>
      <c r="D17" s="59"/>
      <c r="E17" s="188"/>
      <c r="F17" s="55" t="s">
        <v>1111</v>
      </c>
      <c r="G17" s="816" t="s">
        <v>1213</v>
      </c>
      <c r="H17" s="817"/>
      <c r="I17" s="196"/>
      <c r="T17" s="191" t="s">
        <v>1112</v>
      </c>
      <c r="U17" s="192" t="s">
        <v>20</v>
      </c>
      <c r="V17" s="197"/>
      <c r="AA17" s="25"/>
      <c r="AB17" s="85" t="s">
        <v>1716</v>
      </c>
      <c r="AC17" s="85"/>
      <c r="AD17" s="85"/>
      <c r="AE17" s="86" t="s">
        <v>1453</v>
      </c>
      <c r="AF17" s="86"/>
      <c r="AG17" s="142"/>
      <c r="AH17" s="83"/>
      <c r="AI17" s="86"/>
      <c r="AJ17" s="86" t="s">
        <v>1276</v>
      </c>
      <c r="AK17" s="86"/>
      <c r="AL17" s="83"/>
      <c r="AM17" s="83"/>
      <c r="AN17" s="83"/>
      <c r="AO17" s="87"/>
      <c r="AP17" s="87"/>
      <c r="AQ17" s="93">
        <v>1</v>
      </c>
      <c r="AR17" s="86" t="s">
        <v>1453</v>
      </c>
      <c r="AS17" s="86" t="str">
        <f t="shared" si="0"/>
        <v>2 inches (50 mm)1</v>
      </c>
      <c r="AT17" s="86" t="s">
        <v>1254</v>
      </c>
      <c r="AU17" s="86"/>
      <c r="AV17" s="86"/>
      <c r="AW17" s="83"/>
      <c r="AX17" s="85" t="s">
        <v>863</v>
      </c>
      <c r="AY17" s="94" t="s">
        <v>4</v>
      </c>
      <c r="AZ17" s="83" t="s">
        <v>1281</v>
      </c>
      <c r="BA17" s="89" t="str">
        <f t="shared" si="1"/>
        <v>Chilled Water (CHW)00Copper</v>
      </c>
      <c r="BB17" s="83" t="s">
        <v>1278</v>
      </c>
      <c r="BC17" s="83"/>
      <c r="BD17" s="83"/>
    </row>
    <row r="18" spans="1:56" ht="36.75" customHeight="1" x14ac:dyDescent="0.25">
      <c r="A18" s="827"/>
      <c r="B18" s="280" t="s">
        <v>3870</v>
      </c>
      <c r="C18" s="281" t="s">
        <v>3871</v>
      </c>
      <c r="D18" s="59"/>
      <c r="E18" s="188"/>
      <c r="F18" s="61" t="s">
        <v>5</v>
      </c>
      <c r="G18" s="76" t="s">
        <v>1193</v>
      </c>
      <c r="H18" s="12"/>
      <c r="T18" s="191"/>
      <c r="U18" s="192"/>
      <c r="V18" s="197"/>
      <c r="AA18" s="25"/>
      <c r="AB18" s="85" t="s">
        <v>1172</v>
      </c>
      <c r="AC18" s="98"/>
      <c r="AD18" s="93">
        <v>0</v>
      </c>
      <c r="AE18" s="87" t="s">
        <v>1454</v>
      </c>
      <c r="AF18" s="86"/>
      <c r="AG18" s="142"/>
      <c r="AH18" s="83"/>
      <c r="AI18" s="83"/>
      <c r="AJ18" s="83"/>
      <c r="AK18" s="83"/>
      <c r="AL18" s="83"/>
      <c r="AM18" s="83"/>
      <c r="AN18" s="99"/>
      <c r="AO18" s="87"/>
      <c r="AP18" s="87"/>
      <c r="AQ18" s="93">
        <v>1</v>
      </c>
      <c r="AR18" s="87" t="s">
        <v>1454</v>
      </c>
      <c r="AS18" s="86" t="str">
        <f t="shared" si="0"/>
        <v>2.5 inches (65 mm)1</v>
      </c>
      <c r="AT18" s="86" t="s">
        <v>1254</v>
      </c>
      <c r="AU18" s="86"/>
      <c r="AV18" s="86"/>
      <c r="AW18" s="83"/>
      <c r="AX18" s="85" t="s">
        <v>865</v>
      </c>
      <c r="AY18" s="94" t="s">
        <v>4</v>
      </c>
      <c r="AZ18" s="83" t="s">
        <v>1281</v>
      </c>
      <c r="BA18" s="89" t="str">
        <f t="shared" si="1"/>
        <v>Condenser Water (CW)00Copper</v>
      </c>
      <c r="BB18" s="83" t="s">
        <v>1278</v>
      </c>
      <c r="BC18" s="83"/>
      <c r="BD18" s="83"/>
    </row>
    <row r="19" spans="1:56" ht="35.25" customHeight="1" x14ac:dyDescent="0.25">
      <c r="A19" s="827"/>
      <c r="B19" s="280" t="s">
        <v>18</v>
      </c>
      <c r="C19" s="281" t="s">
        <v>17</v>
      </c>
      <c r="D19" s="59"/>
      <c r="E19" s="188"/>
      <c r="F19" s="60" t="s">
        <v>9</v>
      </c>
      <c r="G19" s="73" t="s">
        <v>1551</v>
      </c>
      <c r="H19" s="58"/>
      <c r="T19" s="191" t="s">
        <v>1113</v>
      </c>
      <c r="U19" s="192" t="s">
        <v>40</v>
      </c>
      <c r="V19" s="201"/>
      <c r="AA19" s="25"/>
      <c r="AB19" s="85" t="s">
        <v>1173</v>
      </c>
      <c r="AC19" s="98"/>
      <c r="AD19" s="93">
        <v>1</v>
      </c>
      <c r="AE19" s="88" t="s">
        <v>1455</v>
      </c>
      <c r="AF19" s="86"/>
      <c r="AG19" s="142"/>
      <c r="AH19" s="83"/>
      <c r="AI19" s="83"/>
      <c r="AJ19" s="83"/>
      <c r="AK19" s="83"/>
      <c r="AL19" s="83"/>
      <c r="AM19" s="83"/>
      <c r="AN19" s="99"/>
      <c r="AO19" s="87"/>
      <c r="AP19" s="87"/>
      <c r="AQ19" s="93">
        <v>1</v>
      </c>
      <c r="AR19" s="88" t="s">
        <v>1455</v>
      </c>
      <c r="AS19" s="86" t="str">
        <f t="shared" si="0"/>
        <v>3 inches (80 mm)1</v>
      </c>
      <c r="AT19" s="86" t="s">
        <v>1255</v>
      </c>
      <c r="AU19" s="86"/>
      <c r="AV19" s="86"/>
      <c r="AW19" s="83"/>
      <c r="AX19" s="85" t="s">
        <v>864</v>
      </c>
      <c r="AY19" s="94" t="s">
        <v>4</v>
      </c>
      <c r="AZ19" s="83" t="s">
        <v>1281</v>
      </c>
      <c r="BA19" s="89" t="str">
        <f t="shared" si="1"/>
        <v>Heating Hot Water (HHW)00Copper</v>
      </c>
      <c r="BB19" s="83" t="s">
        <v>1278</v>
      </c>
      <c r="BC19" s="83"/>
      <c r="BD19" s="83"/>
    </row>
    <row r="20" spans="1:56" ht="34.15" customHeight="1" x14ac:dyDescent="0.25">
      <c r="A20" s="827"/>
      <c r="B20" s="280" t="s">
        <v>12</v>
      </c>
      <c r="C20" s="281" t="s">
        <v>1185</v>
      </c>
      <c r="D20" s="58"/>
      <c r="E20" s="188"/>
      <c r="F20" s="60" t="s">
        <v>1619</v>
      </c>
      <c r="G20" s="73" t="s">
        <v>1551</v>
      </c>
      <c r="H20" s="58"/>
      <c r="T20" s="797" t="s">
        <v>12</v>
      </c>
      <c r="U20" s="797"/>
      <c r="V20" s="193"/>
      <c r="AA20" s="25"/>
      <c r="AB20" s="85" t="s">
        <v>1174</v>
      </c>
      <c r="AC20" s="100" t="s">
        <v>4</v>
      </c>
      <c r="AD20" s="101">
        <v>2</v>
      </c>
      <c r="AE20" s="88" t="s">
        <v>1456</v>
      </c>
      <c r="AF20" s="86"/>
      <c r="AG20" s="142"/>
      <c r="AH20" s="83"/>
      <c r="AI20" s="83"/>
      <c r="AJ20" s="83"/>
      <c r="AK20" s="83"/>
      <c r="AL20" s="83"/>
      <c r="AM20" s="83"/>
      <c r="AN20" s="99"/>
      <c r="AO20" s="87"/>
      <c r="AP20" s="87"/>
      <c r="AQ20" s="93">
        <v>1</v>
      </c>
      <c r="AR20" s="88" t="s">
        <v>1456</v>
      </c>
      <c r="AS20" s="86" t="str">
        <f t="shared" si="0"/>
        <v>4 inches (100 mm)1</v>
      </c>
      <c r="AT20" s="86" t="s">
        <v>1255</v>
      </c>
      <c r="AU20" s="86"/>
      <c r="AV20" s="86"/>
      <c r="AW20" s="83"/>
      <c r="AX20" s="85" t="s">
        <v>872</v>
      </c>
      <c r="AY20" s="94" t="s">
        <v>4</v>
      </c>
      <c r="AZ20" s="83" t="s">
        <v>1281</v>
      </c>
      <c r="BA20" s="89" t="str">
        <f t="shared" si="1"/>
        <v>Make Up Water (MU) (Non-Potable)00Copper</v>
      </c>
      <c r="BB20" s="83" t="s">
        <v>1278</v>
      </c>
      <c r="BC20" s="83"/>
      <c r="BD20" s="83"/>
    </row>
    <row r="21" spans="1:56" ht="31.5" customHeight="1" x14ac:dyDescent="0.25">
      <c r="A21" s="827"/>
      <c r="B21" s="278" t="s">
        <v>1183</v>
      </c>
      <c r="C21" s="281" t="s">
        <v>1645</v>
      </c>
      <c r="D21" s="14"/>
      <c r="E21" s="188"/>
      <c r="F21" s="818" t="s">
        <v>1526</v>
      </c>
      <c r="G21" s="819"/>
      <c r="H21" s="820"/>
      <c r="T21" s="194" t="s">
        <v>23</v>
      </c>
      <c r="U21" s="202" t="s">
        <v>24</v>
      </c>
      <c r="V21" s="203"/>
      <c r="AA21" s="25"/>
      <c r="AB21" s="85" t="s">
        <v>1175</v>
      </c>
      <c r="AC21" s="101">
        <v>10</v>
      </c>
      <c r="AD21" s="101">
        <v>3</v>
      </c>
      <c r="AE21" s="101" t="s">
        <v>1457</v>
      </c>
      <c r="AF21" s="86"/>
      <c r="AG21" s="142"/>
      <c r="AH21" s="83"/>
      <c r="AI21" s="83"/>
      <c r="AJ21" s="83"/>
      <c r="AK21" s="83"/>
      <c r="AL21" s="83"/>
      <c r="AM21" s="83"/>
      <c r="AN21" s="99"/>
      <c r="AO21" s="87"/>
      <c r="AP21" s="87"/>
      <c r="AQ21" s="93">
        <v>1</v>
      </c>
      <c r="AR21" s="101" t="s">
        <v>1457</v>
      </c>
      <c r="AS21" s="86" t="str">
        <f t="shared" si="0"/>
        <v>5 inches (125 mm)1</v>
      </c>
      <c r="AT21" s="86" t="s">
        <v>1256</v>
      </c>
      <c r="AU21" s="86"/>
      <c r="AV21" s="86"/>
      <c r="AW21" s="83"/>
      <c r="AX21" s="85" t="s">
        <v>863</v>
      </c>
      <c r="AY21" s="94" t="s">
        <v>4</v>
      </c>
      <c r="AZ21" s="83" t="s">
        <v>905</v>
      </c>
      <c r="BA21" s="89" t="str">
        <f t="shared" si="1"/>
        <v>Chilled Water (CHW)00Other</v>
      </c>
      <c r="BB21" s="83" t="s">
        <v>1278</v>
      </c>
      <c r="BC21" s="83"/>
      <c r="BD21" s="83"/>
    </row>
    <row r="22" spans="1:56" ht="30.75" customHeight="1" x14ac:dyDescent="0.25">
      <c r="A22" s="827"/>
      <c r="B22" s="804" t="s">
        <v>9</v>
      </c>
      <c r="C22" s="806" t="s">
        <v>1648</v>
      </c>
      <c r="D22" s="808"/>
      <c r="E22" s="188"/>
      <c r="F22" s="798"/>
      <c r="G22" s="799"/>
      <c r="H22" s="800"/>
      <c r="T22" s="194" t="s">
        <v>7</v>
      </c>
      <c r="U22" s="202" t="s">
        <v>25</v>
      </c>
      <c r="V22" s="203"/>
      <c r="AA22" s="25"/>
      <c r="AB22" s="85" t="s">
        <v>1176</v>
      </c>
      <c r="AC22" s="101">
        <v>11</v>
      </c>
      <c r="AD22" s="101">
        <v>4</v>
      </c>
      <c r="AE22" s="101" t="s">
        <v>1458</v>
      </c>
      <c r="AF22" s="86"/>
      <c r="AG22" s="142"/>
      <c r="AH22" s="83"/>
      <c r="AI22" s="83"/>
      <c r="AJ22" s="83"/>
      <c r="AK22" s="83"/>
      <c r="AL22" s="83"/>
      <c r="AM22" s="83"/>
      <c r="AN22" s="99"/>
      <c r="AO22" s="87"/>
      <c r="AP22" s="87"/>
      <c r="AQ22" s="93">
        <v>1</v>
      </c>
      <c r="AR22" s="101" t="s">
        <v>1458</v>
      </c>
      <c r="AS22" s="86" t="str">
        <f t="shared" si="0"/>
        <v>6 inches (150 mm)1</v>
      </c>
      <c r="AT22" s="86" t="s">
        <v>1256</v>
      </c>
      <c r="AU22" s="86" t="str">
        <f>_xlfn.CONCAT(D19,D21)</f>
        <v/>
      </c>
      <c r="AV22" s="86"/>
      <c r="AW22" s="83"/>
      <c r="AX22" s="85" t="s">
        <v>865</v>
      </c>
      <c r="AY22" s="94" t="s">
        <v>4</v>
      </c>
      <c r="AZ22" s="83" t="s">
        <v>905</v>
      </c>
      <c r="BA22" s="89" t="str">
        <f t="shared" si="1"/>
        <v>Condenser Water (CW)00Other</v>
      </c>
      <c r="BB22" s="83" t="s">
        <v>1278</v>
      </c>
      <c r="BC22" s="83"/>
      <c r="BD22" s="83"/>
    </row>
    <row r="23" spans="1:56" ht="24.4" customHeight="1" x14ac:dyDescent="0.25">
      <c r="A23" s="827"/>
      <c r="B23" s="805"/>
      <c r="C23" s="807"/>
      <c r="D23" s="809"/>
      <c r="E23" s="188"/>
      <c r="F23" s="798"/>
      <c r="G23" s="799"/>
      <c r="H23" s="800"/>
      <c r="T23" s="194" t="s">
        <v>1108</v>
      </c>
      <c r="U23" s="192" t="s">
        <v>26</v>
      </c>
      <c r="V23" s="193">
        <v>1</v>
      </c>
      <c r="AA23" s="25"/>
      <c r="AB23" s="85" t="s">
        <v>1178</v>
      </c>
      <c r="AC23" s="101"/>
      <c r="AD23" s="101">
        <v>5</v>
      </c>
      <c r="AE23" s="101" t="s">
        <v>1459</v>
      </c>
      <c r="AF23" s="86"/>
      <c r="AG23" s="142"/>
      <c r="AH23" s="83"/>
      <c r="AI23" s="83"/>
      <c r="AJ23" s="83"/>
      <c r="AK23" s="83"/>
      <c r="AL23" s="83"/>
      <c r="AM23" s="83"/>
      <c r="AN23" s="99"/>
      <c r="AO23" s="87"/>
      <c r="AP23" s="87"/>
      <c r="AQ23" s="93">
        <v>1</v>
      </c>
      <c r="AR23" s="101" t="s">
        <v>1459</v>
      </c>
      <c r="AS23" s="86" t="str">
        <f t="shared" si="0"/>
        <v>8 inches (200 mm)1</v>
      </c>
      <c r="AT23" s="86" t="s">
        <v>1256</v>
      </c>
      <c r="AU23" s="86"/>
      <c r="AV23" s="83"/>
      <c r="AW23" s="83"/>
      <c r="AX23" s="85" t="s">
        <v>864</v>
      </c>
      <c r="AY23" s="94" t="s">
        <v>4</v>
      </c>
      <c r="AZ23" s="83" t="s">
        <v>905</v>
      </c>
      <c r="BA23" s="89" t="str">
        <f t="shared" si="1"/>
        <v>Heating Hot Water (HHW)00Other</v>
      </c>
      <c r="BB23" s="83" t="s">
        <v>1278</v>
      </c>
      <c r="BC23" s="83"/>
      <c r="BD23" s="83"/>
    </row>
    <row r="24" spans="1:56" ht="18" customHeight="1" x14ac:dyDescent="0.25">
      <c r="A24" s="827"/>
      <c r="E24" s="188"/>
      <c r="F24" s="801"/>
      <c r="G24" s="802"/>
      <c r="H24" s="803"/>
      <c r="T24" s="191" t="s">
        <v>1</v>
      </c>
      <c r="U24" s="192" t="s">
        <v>36</v>
      </c>
      <c r="V24" s="193"/>
      <c r="AA24" s="25"/>
      <c r="AB24" s="85" t="s">
        <v>1179</v>
      </c>
      <c r="AC24" s="98" t="s">
        <v>1523</v>
      </c>
      <c r="AD24" s="101">
        <v>6</v>
      </c>
      <c r="AE24" s="101" t="s">
        <v>1460</v>
      </c>
      <c r="AF24" s="83"/>
      <c r="AG24" s="102"/>
      <c r="AH24" s="83"/>
      <c r="AI24" s="83"/>
      <c r="AJ24" s="83"/>
      <c r="AK24" s="83"/>
      <c r="AL24" s="83"/>
      <c r="AM24" s="83"/>
      <c r="AN24" s="99"/>
      <c r="AO24" s="87"/>
      <c r="AP24" s="87"/>
      <c r="AQ24" s="93">
        <v>1</v>
      </c>
      <c r="AR24" s="101" t="s">
        <v>1460</v>
      </c>
      <c r="AS24" s="86" t="str">
        <f t="shared" si="0"/>
        <v>10 inches (250 mm)1</v>
      </c>
      <c r="AT24" s="86" t="s">
        <v>1256</v>
      </c>
      <c r="AU24" s="86"/>
      <c r="AV24" s="83"/>
      <c r="AW24" s="83"/>
      <c r="AX24" s="85" t="s">
        <v>872</v>
      </c>
      <c r="AY24" s="94" t="s">
        <v>4</v>
      </c>
      <c r="AZ24" s="83" t="s">
        <v>905</v>
      </c>
      <c r="BA24" s="89" t="str">
        <f t="shared" si="1"/>
        <v>Make Up Water (MU) (Non-Potable)00Other</v>
      </c>
      <c r="BB24" s="83" t="s">
        <v>1278</v>
      </c>
      <c r="BC24" s="83"/>
    </row>
    <row r="25" spans="1:56" ht="22.15" customHeight="1" thickBot="1" x14ac:dyDescent="0.3">
      <c r="A25" s="827"/>
      <c r="T25" s="194" t="s">
        <v>8</v>
      </c>
      <c r="U25" s="192" t="s">
        <v>37</v>
      </c>
      <c r="V25" s="204"/>
      <c r="AA25" s="25"/>
      <c r="AB25" s="85" t="s">
        <v>1180</v>
      </c>
      <c r="AC25" s="98" t="s">
        <v>1623</v>
      </c>
      <c r="AD25" s="101">
        <v>7</v>
      </c>
      <c r="AE25" s="101" t="s">
        <v>1461</v>
      </c>
      <c r="AF25" s="83"/>
      <c r="AG25" s="102"/>
      <c r="AH25" s="90"/>
      <c r="AI25" s="83"/>
      <c r="AJ25" s="83"/>
      <c r="AK25" s="83"/>
      <c r="AL25" s="83"/>
      <c r="AM25" s="83"/>
      <c r="AN25" s="99"/>
      <c r="AO25" s="87"/>
      <c r="AP25" s="87"/>
      <c r="AQ25" s="93">
        <v>1</v>
      </c>
      <c r="AR25" s="101" t="s">
        <v>1461</v>
      </c>
      <c r="AS25" s="86" t="str">
        <f t="shared" si="0"/>
        <v>12 inches (300 mm)1</v>
      </c>
      <c r="AT25" s="86" t="s">
        <v>1257</v>
      </c>
      <c r="AU25" s="86"/>
      <c r="AV25" s="83"/>
      <c r="AW25" s="83"/>
      <c r="AX25" s="85" t="s">
        <v>863</v>
      </c>
      <c r="AY25" s="94" t="s">
        <v>4</v>
      </c>
      <c r="AZ25" s="83" t="s">
        <v>1282</v>
      </c>
      <c r="BA25" s="89" t="str">
        <f t="shared" si="1"/>
        <v>Chilled Water (CHW)00PVC</v>
      </c>
      <c r="BB25" s="83" t="s">
        <v>1283</v>
      </c>
      <c r="BC25" s="83"/>
    </row>
    <row r="26" spans="1:56" ht="30.75" customHeight="1" x14ac:dyDescent="0.25">
      <c r="A26" s="827"/>
      <c r="B26" s="15" t="s">
        <v>3</v>
      </c>
      <c r="C26" s="825" t="str">
        <f>AG14</f>
        <v>F-1--0--</v>
      </c>
      <c r="D26" s="826"/>
      <c r="E26" s="251"/>
      <c r="F26" s="252" t="s">
        <v>3</v>
      </c>
      <c r="G26" s="825" t="str">
        <f>CONCATENATE("SYS-10","-",H8,H9,H10,H12,"-",H13,H14,H15)</f>
        <v>SYS-10--</v>
      </c>
      <c r="H26" s="826"/>
      <c r="AA26" s="25"/>
      <c r="AB26" s="85" t="s">
        <v>1177</v>
      </c>
      <c r="AC26" s="103" t="s">
        <v>1624</v>
      </c>
      <c r="AD26" s="101">
        <v>8</v>
      </c>
      <c r="AE26" s="101" t="s">
        <v>1462</v>
      </c>
      <c r="AF26" s="102"/>
      <c r="AG26" s="90"/>
      <c r="AH26" s="90"/>
      <c r="AI26" s="83"/>
      <c r="AJ26" s="83"/>
      <c r="AK26" s="83"/>
      <c r="AL26" s="83"/>
      <c r="AM26" s="83"/>
      <c r="AN26" s="99"/>
      <c r="AO26" s="87"/>
      <c r="AP26" s="87"/>
      <c r="AQ26" s="93">
        <v>1</v>
      </c>
      <c r="AR26" s="101" t="s">
        <v>1462</v>
      </c>
      <c r="AS26" s="86" t="str">
        <f t="shared" si="0"/>
        <v>14 inches (350 mm)1</v>
      </c>
      <c r="AT26" s="86" t="s">
        <v>1257</v>
      </c>
      <c r="AU26" s="86"/>
      <c r="AV26" s="83"/>
      <c r="AW26" s="83"/>
      <c r="AX26" s="85" t="s">
        <v>865</v>
      </c>
      <c r="AY26" s="94" t="s">
        <v>4</v>
      </c>
      <c r="AZ26" s="83" t="s">
        <v>1282</v>
      </c>
      <c r="BA26" s="89" t="str">
        <f t="shared" si="1"/>
        <v>Condenser Water (CW)00PVC</v>
      </c>
      <c r="BB26" s="83" t="s">
        <v>1283</v>
      </c>
      <c r="BC26" s="83"/>
    </row>
    <row r="27" spans="1:56" ht="57" customHeight="1" thickBot="1" x14ac:dyDescent="0.3">
      <c r="A27" s="205"/>
      <c r="B27" s="16" t="s">
        <v>39</v>
      </c>
      <c r="C27" s="821" t="str">
        <f>IF(D17="","",RF!AT34)</f>
        <v/>
      </c>
      <c r="D27" s="822"/>
      <c r="E27" s="251"/>
      <c r="F27" s="253" t="s">
        <v>39</v>
      </c>
      <c r="G27" s="821" t="str">
        <f>IF(H15="","",VLOOKUP(G26,RF!A3:B3008,2,FALSE))</f>
        <v/>
      </c>
      <c r="H27" s="822"/>
      <c r="AB27" s="83" t="s">
        <v>1620</v>
      </c>
      <c r="AC27" s="103" t="s">
        <v>1625</v>
      </c>
      <c r="AD27" s="101"/>
      <c r="AE27" s="101" t="s">
        <v>1463</v>
      </c>
      <c r="AF27" s="102"/>
      <c r="AG27" s="90"/>
      <c r="AH27" s="90"/>
      <c r="AI27" s="83"/>
      <c r="AJ27" s="83"/>
      <c r="AK27" s="83"/>
      <c r="AL27" s="83"/>
      <c r="AM27" s="83"/>
      <c r="AN27" s="99"/>
      <c r="AO27" s="87"/>
      <c r="AP27" s="87"/>
      <c r="AQ27" s="93">
        <v>1</v>
      </c>
      <c r="AR27" s="101" t="s">
        <v>1463</v>
      </c>
      <c r="AS27" s="86" t="str">
        <f t="shared" si="0"/>
        <v>16 inches (400 mm)1</v>
      </c>
      <c r="AT27" s="86" t="s">
        <v>1257</v>
      </c>
      <c r="AU27" s="86"/>
      <c r="AV27" s="83"/>
      <c r="AW27" s="83"/>
      <c r="AX27" s="85" t="s">
        <v>864</v>
      </c>
      <c r="AY27" s="94" t="s">
        <v>4</v>
      </c>
      <c r="AZ27" s="83" t="s">
        <v>1282</v>
      </c>
      <c r="BA27" s="89" t="str">
        <f t="shared" si="1"/>
        <v>Heating Hot Water (HHW)00PVC</v>
      </c>
      <c r="BB27" s="83" t="s">
        <v>1283</v>
      </c>
      <c r="BC27" s="83"/>
    </row>
    <row r="28" spans="1:56" ht="22.5" customHeight="1" x14ac:dyDescent="0.25">
      <c r="A28" s="205"/>
      <c r="B28" s="449" t="s">
        <v>1192</v>
      </c>
      <c r="C28" s="450"/>
      <c r="D28" s="450"/>
      <c r="E28" s="450"/>
      <c r="F28" s="450"/>
      <c r="G28" s="450"/>
      <c r="H28" s="452" t="str">
        <f>'F-1000'!V17</f>
        <v>Rev. 18</v>
      </c>
      <c r="AB28" s="83" t="s">
        <v>1621</v>
      </c>
      <c r="AC28" s="103" t="s">
        <v>1627</v>
      </c>
      <c r="AD28" s="101" t="s">
        <v>1630</v>
      </c>
      <c r="AE28" s="101" t="s">
        <v>1464</v>
      </c>
      <c r="AF28" s="102"/>
      <c r="AG28" s="90"/>
      <c r="AH28" s="90"/>
      <c r="AI28" s="83"/>
      <c r="AJ28" s="83"/>
      <c r="AK28" s="83"/>
      <c r="AL28" s="83"/>
      <c r="AM28" s="83"/>
      <c r="AN28" s="99"/>
      <c r="AO28" s="87"/>
      <c r="AP28" s="87"/>
      <c r="AQ28" s="93">
        <v>1</v>
      </c>
      <c r="AR28" s="101" t="s">
        <v>1464</v>
      </c>
      <c r="AS28" s="86" t="str">
        <f t="shared" si="0"/>
        <v>18 inches (450 mm)1</v>
      </c>
      <c r="AT28" s="86" t="s">
        <v>1258</v>
      </c>
      <c r="AU28" s="86"/>
      <c r="AV28" s="83"/>
      <c r="AW28" s="83"/>
      <c r="AX28" s="85" t="s">
        <v>872</v>
      </c>
      <c r="AY28" s="94" t="s">
        <v>4</v>
      </c>
      <c r="AZ28" s="83" t="s">
        <v>1282</v>
      </c>
      <c r="BA28" s="89" t="str">
        <f t="shared" si="1"/>
        <v>Make Up Water (MU) (Non-Potable)00PVC</v>
      </c>
      <c r="BB28" s="83" t="s">
        <v>1283</v>
      </c>
      <c r="BC28" s="83"/>
    </row>
    <row r="29" spans="1:56" ht="51" customHeight="1" x14ac:dyDescent="0.25">
      <c r="A29" s="205"/>
      <c r="B29" s="823" t="s">
        <v>1196</v>
      </c>
      <c r="C29" s="823"/>
      <c r="D29" s="823"/>
      <c r="E29" s="823"/>
      <c r="F29" s="823"/>
      <c r="G29" s="823"/>
      <c r="H29" s="823"/>
      <c r="AB29" s="83" t="s">
        <v>1622</v>
      </c>
      <c r="AC29" s="103" t="s">
        <v>1628</v>
      </c>
      <c r="AD29" s="101" t="s">
        <v>1631</v>
      </c>
      <c r="AE29" s="101" t="s">
        <v>1465</v>
      </c>
      <c r="AF29" s="102"/>
      <c r="AG29" s="90"/>
      <c r="AH29" s="90"/>
      <c r="AI29" s="83"/>
      <c r="AJ29" s="83"/>
      <c r="AK29" s="83"/>
      <c r="AL29" s="83"/>
      <c r="AM29" s="83"/>
      <c r="AN29" s="83"/>
      <c r="AO29" s="83"/>
      <c r="AP29" s="83"/>
      <c r="AQ29" s="93">
        <v>1</v>
      </c>
      <c r="AR29" s="101" t="s">
        <v>1465</v>
      </c>
      <c r="AS29" s="86" t="str">
        <f t="shared" si="0"/>
        <v>20 inches (500 mm)1</v>
      </c>
      <c r="AT29" s="86" t="s">
        <v>1258</v>
      </c>
      <c r="AU29" s="86"/>
      <c r="AV29" s="83"/>
      <c r="AW29" s="83"/>
      <c r="AX29" s="85" t="s">
        <v>863</v>
      </c>
      <c r="AY29" s="94" t="s">
        <v>4</v>
      </c>
      <c r="AZ29" s="83" t="s">
        <v>1284</v>
      </c>
      <c r="BA29" s="89" t="str">
        <f t="shared" si="1"/>
        <v>Chilled Water (CHW)00Stainless Steel</v>
      </c>
      <c r="BB29" s="83" t="s">
        <v>1283</v>
      </c>
      <c r="BC29" s="83"/>
    </row>
    <row r="30" spans="1:56" ht="18.75" customHeight="1" x14ac:dyDescent="0.25">
      <c r="A30" s="205"/>
      <c r="B30" s="451" t="s">
        <v>3873</v>
      </c>
      <c r="C30" s="398"/>
      <c r="D30" s="398"/>
      <c r="E30" s="251"/>
      <c r="F30" s="398"/>
      <c r="G30" s="398"/>
      <c r="H30" s="398"/>
      <c r="AB30" s="93"/>
      <c r="AC30" s="103" t="s">
        <v>1626</v>
      </c>
      <c r="AD30" s="101"/>
      <c r="AE30" s="101" t="s">
        <v>1466</v>
      </c>
      <c r="AF30" s="102"/>
      <c r="AG30" s="90"/>
      <c r="AH30" s="90"/>
      <c r="AI30" s="83"/>
      <c r="AJ30" s="83"/>
      <c r="AK30" s="83"/>
      <c r="AL30" s="83"/>
      <c r="AM30" s="83"/>
      <c r="AN30" s="83"/>
      <c r="AO30" s="83"/>
      <c r="AP30" s="83"/>
      <c r="AQ30" s="93">
        <v>1</v>
      </c>
      <c r="AR30" s="101" t="s">
        <v>1466</v>
      </c>
      <c r="AS30" s="86" t="str">
        <f t="shared" si="0"/>
        <v>24 inches (600 mm)1</v>
      </c>
      <c r="AT30" s="86" t="s">
        <v>1259</v>
      </c>
      <c r="AU30" s="86"/>
      <c r="AV30" s="83"/>
      <c r="AW30" s="83"/>
      <c r="AX30" s="85" t="s">
        <v>865</v>
      </c>
      <c r="AY30" s="94" t="s">
        <v>4</v>
      </c>
      <c r="AZ30" s="83" t="s">
        <v>1284</v>
      </c>
      <c r="BA30" s="89" t="str">
        <f t="shared" si="1"/>
        <v>Condenser Water (CW)00Stainless Steel</v>
      </c>
      <c r="BB30" s="83" t="s">
        <v>1283</v>
      </c>
      <c r="BC30" s="83"/>
    </row>
    <row r="31" spans="1:56" ht="18.75" customHeight="1" x14ac:dyDescent="0.25">
      <c r="B31" s="398"/>
      <c r="C31" s="398"/>
      <c r="D31" s="398"/>
      <c r="E31" s="398"/>
      <c r="F31" s="398"/>
      <c r="G31" s="398"/>
      <c r="H31" s="398"/>
      <c r="AB31" s="93"/>
      <c r="AC31" s="103" t="s">
        <v>1629</v>
      </c>
      <c r="AD31" s="101"/>
      <c r="AE31" s="101" t="s">
        <v>1467</v>
      </c>
      <c r="AF31" s="102"/>
      <c r="AG31" s="90"/>
      <c r="AH31" s="90"/>
      <c r="AI31" s="83"/>
      <c r="AJ31" s="83"/>
      <c r="AK31" s="83"/>
      <c r="AL31" s="83"/>
      <c r="AM31" s="83"/>
      <c r="AN31" s="83"/>
      <c r="AO31" s="83"/>
      <c r="AP31" s="83"/>
      <c r="AQ31" s="93">
        <v>1</v>
      </c>
      <c r="AR31" s="101" t="s">
        <v>1467</v>
      </c>
      <c r="AS31" s="86" t="str">
        <f t="shared" si="0"/>
        <v>&gt; 24 inches ( &gt; 600 mm)1</v>
      </c>
      <c r="AT31" s="86" t="s">
        <v>1259</v>
      </c>
      <c r="AU31" s="86"/>
      <c r="AV31" s="83"/>
      <c r="AW31" s="83"/>
      <c r="AX31" s="85" t="s">
        <v>864</v>
      </c>
      <c r="AY31" s="94" t="s">
        <v>4</v>
      </c>
      <c r="AZ31" s="83" t="s">
        <v>1284</v>
      </c>
      <c r="BA31" s="89" t="str">
        <f t="shared" si="1"/>
        <v>Heating Hot Water (HHW)00Stainless Steel</v>
      </c>
      <c r="BB31" s="83" t="s">
        <v>1283</v>
      </c>
      <c r="BC31" s="83"/>
    </row>
    <row r="32" spans="1:56" ht="19.5" customHeight="1" x14ac:dyDescent="0.35">
      <c r="A32" s="824" t="s">
        <v>1691</v>
      </c>
      <c r="B32" s="824"/>
      <c r="C32" s="824"/>
      <c r="D32" s="824"/>
      <c r="E32" s="824"/>
      <c r="F32" s="824"/>
      <c r="G32" s="824"/>
      <c r="H32" s="824"/>
      <c r="I32" s="245"/>
      <c r="J32" s="245"/>
      <c r="K32" s="245"/>
      <c r="L32" s="245"/>
      <c r="M32" s="245"/>
      <c r="N32" s="245"/>
      <c r="O32" s="245"/>
      <c r="P32" s="245"/>
      <c r="Q32" s="245"/>
      <c r="R32" s="245"/>
      <c r="S32" s="245"/>
      <c r="T32" s="245"/>
      <c r="U32" s="245"/>
      <c r="V32" s="245"/>
      <c r="W32" s="245"/>
      <c r="X32" s="245"/>
      <c r="Y32" s="245"/>
      <c r="AA32" s="20"/>
      <c r="AB32" s="93"/>
      <c r="AC32" s="103"/>
      <c r="AD32" s="101"/>
      <c r="AE32" s="101"/>
      <c r="AF32" s="102"/>
      <c r="AG32" s="90"/>
      <c r="AH32" s="90"/>
      <c r="AI32" s="83"/>
      <c r="AJ32" s="83"/>
      <c r="AK32" s="83"/>
      <c r="AL32" s="83"/>
      <c r="AM32" s="83"/>
      <c r="AN32" s="83"/>
      <c r="AO32" s="83"/>
      <c r="AP32" s="83"/>
      <c r="AQ32" s="87">
        <v>2</v>
      </c>
      <c r="AR32" s="87" t="s">
        <v>1454</v>
      </c>
      <c r="AS32" s="86" t="str">
        <f t="shared" si="0"/>
        <v>2.5 inches (65 mm)2</v>
      </c>
      <c r="AT32" s="86" t="s">
        <v>1256</v>
      </c>
      <c r="AU32" s="86"/>
      <c r="AV32" s="83"/>
      <c r="AW32" s="83"/>
      <c r="AX32" s="85" t="s">
        <v>872</v>
      </c>
      <c r="AY32" s="94" t="s">
        <v>4</v>
      </c>
      <c r="AZ32" s="83" t="s">
        <v>1284</v>
      </c>
      <c r="BA32" s="89" t="str">
        <f t="shared" si="1"/>
        <v>Make Up Water (MU) (Non-Potable)00Stainless Steel</v>
      </c>
      <c r="BB32" s="83" t="s">
        <v>1283</v>
      </c>
      <c r="BC32" s="83"/>
    </row>
    <row r="33" spans="1:59" ht="24.75" customHeight="1" x14ac:dyDescent="0.25">
      <c r="I33" s="207"/>
      <c r="AB33" s="93"/>
      <c r="AC33" s="103"/>
      <c r="AD33" s="103"/>
      <c r="AE33" s="103"/>
      <c r="AF33" s="102"/>
      <c r="AG33" s="83"/>
      <c r="AH33" s="83"/>
      <c r="AI33" s="83"/>
      <c r="AJ33" s="83"/>
      <c r="AK33" s="83"/>
      <c r="AL33" s="83"/>
      <c r="AM33" s="83"/>
      <c r="AN33" s="83"/>
      <c r="AO33" s="83"/>
      <c r="AP33" s="83"/>
      <c r="AQ33" s="87">
        <v>2</v>
      </c>
      <c r="AR33" s="88" t="s">
        <v>1455</v>
      </c>
      <c r="AS33" s="86" t="str">
        <f t="shared" si="0"/>
        <v>3 inches (80 mm)2</v>
      </c>
      <c r="AT33" s="86" t="s">
        <v>1256</v>
      </c>
      <c r="AU33" s="83"/>
      <c r="AV33" s="83"/>
      <c r="AW33" s="83"/>
      <c r="AX33" s="85" t="s">
        <v>863</v>
      </c>
      <c r="AY33" s="94" t="s">
        <v>1279</v>
      </c>
      <c r="AZ33" s="83" t="s">
        <v>1277</v>
      </c>
      <c r="BA33" s="89" t="str">
        <f t="shared" si="1"/>
        <v>Chilled Water (CHW)34Carbon Steel</v>
      </c>
      <c r="BB33" s="83" t="s">
        <v>1285</v>
      </c>
      <c r="BC33" s="83"/>
    </row>
    <row r="34" spans="1:59" s="57" customFormat="1" ht="14.1" customHeight="1" x14ac:dyDescent="0.25">
      <c r="A34" s="206"/>
      <c r="I34" s="207"/>
      <c r="K34"/>
      <c r="L34"/>
      <c r="M34"/>
      <c r="N34"/>
      <c r="O34"/>
      <c r="P34"/>
      <c r="Q34"/>
      <c r="R34"/>
      <c r="S34"/>
      <c r="T34"/>
      <c r="U34"/>
      <c r="V34"/>
      <c r="W34"/>
      <c r="X34"/>
      <c r="Y34"/>
      <c r="Z34"/>
      <c r="AA34"/>
      <c r="AB34" s="93"/>
      <c r="AC34" s="103"/>
      <c r="AD34" s="103"/>
      <c r="AE34" s="103"/>
      <c r="AF34" s="102"/>
      <c r="AG34" s="83"/>
      <c r="AH34" s="83"/>
      <c r="AI34" s="83"/>
      <c r="AJ34" s="83"/>
      <c r="AK34" s="83"/>
      <c r="AL34" s="83"/>
      <c r="AM34" s="83"/>
      <c r="AN34" s="83"/>
      <c r="AO34" s="83"/>
      <c r="AP34" s="83"/>
      <c r="AQ34" s="87">
        <v>2</v>
      </c>
      <c r="AR34" s="88" t="s">
        <v>1456</v>
      </c>
      <c r="AS34" s="86" t="str">
        <f t="shared" si="0"/>
        <v>4 inches (100 mm)2</v>
      </c>
      <c r="AT34" s="86" t="s">
        <v>1256</v>
      </c>
      <c r="AU34" s="83"/>
      <c r="AV34" s="83"/>
      <c r="AW34" s="83"/>
      <c r="AX34" s="85" t="s">
        <v>865</v>
      </c>
      <c r="AY34" s="94" t="s">
        <v>1279</v>
      </c>
      <c r="AZ34" s="83" t="s">
        <v>1277</v>
      </c>
      <c r="BA34" s="89" t="str">
        <f t="shared" si="1"/>
        <v>Condenser Water (CW)34Carbon Steel</v>
      </c>
      <c r="BB34" s="83" t="s">
        <v>1285</v>
      </c>
      <c r="BC34" s="83"/>
      <c r="BD34"/>
      <c r="BE34"/>
      <c r="BF34"/>
      <c r="BG34"/>
    </row>
    <row r="35" spans="1:59" s="57" customFormat="1" ht="14.1" customHeight="1" x14ac:dyDescent="0.25">
      <c r="A35" s="11"/>
      <c r="I35" s="207"/>
      <c r="K35"/>
      <c r="L35"/>
      <c r="M35"/>
      <c r="N35"/>
      <c r="O35"/>
      <c r="P35"/>
      <c r="Q35"/>
      <c r="R35"/>
      <c r="S35"/>
      <c r="T35"/>
      <c r="U35"/>
      <c r="V35"/>
      <c r="W35"/>
      <c r="X35"/>
      <c r="Y35"/>
      <c r="Z35"/>
      <c r="AA35"/>
      <c r="AB35" s="86"/>
      <c r="AC35" s="83"/>
      <c r="AD35" s="83"/>
      <c r="AE35" s="83"/>
      <c r="AF35" s="83"/>
      <c r="AG35" s="83"/>
      <c r="AH35" s="83"/>
      <c r="AI35" s="83"/>
      <c r="AJ35" s="83"/>
      <c r="AK35" s="83"/>
      <c r="AL35" s="83"/>
      <c r="AM35" s="83"/>
      <c r="AN35" s="83"/>
      <c r="AO35" s="83"/>
      <c r="AP35" s="83"/>
      <c r="AQ35" s="87">
        <v>2</v>
      </c>
      <c r="AR35" s="101" t="s">
        <v>1457</v>
      </c>
      <c r="AS35" s="86" t="str">
        <f t="shared" si="0"/>
        <v>5 inches (125 mm)2</v>
      </c>
      <c r="AT35" s="86" t="s">
        <v>1256</v>
      </c>
      <c r="AU35" s="83"/>
      <c r="AV35" s="83"/>
      <c r="AW35" s="83"/>
      <c r="AX35" s="85" t="s">
        <v>864</v>
      </c>
      <c r="AY35" s="94" t="s">
        <v>1279</v>
      </c>
      <c r="AZ35" s="83" t="s">
        <v>1277</v>
      </c>
      <c r="BA35" s="89" t="str">
        <f t="shared" si="1"/>
        <v>Heating Hot Water (HHW)34Carbon Steel</v>
      </c>
      <c r="BB35" s="83" t="s">
        <v>1285</v>
      </c>
      <c r="BC35" s="83"/>
      <c r="BD35"/>
      <c r="BE35"/>
      <c r="BF35"/>
      <c r="BG35"/>
    </row>
    <row r="36" spans="1:59" s="57" customFormat="1" ht="14.1" customHeight="1" x14ac:dyDescent="0.25">
      <c r="A36"/>
      <c r="B36"/>
      <c r="C36"/>
      <c r="D36"/>
      <c r="E36"/>
      <c r="F36"/>
      <c r="G36"/>
      <c r="H36"/>
      <c r="I36" s="207"/>
      <c r="K36"/>
      <c r="L36"/>
      <c r="M36"/>
      <c r="N36"/>
      <c r="O36"/>
      <c r="P36"/>
      <c r="Q36"/>
      <c r="R36"/>
      <c r="S36"/>
      <c r="T36"/>
      <c r="U36"/>
      <c r="V36"/>
      <c r="W36"/>
      <c r="X36"/>
      <c r="Y36"/>
      <c r="Z36"/>
      <c r="AA36"/>
      <c r="AB36" s="86"/>
      <c r="AC36" s="83"/>
      <c r="AD36" s="83"/>
      <c r="AE36" s="83"/>
      <c r="AF36" s="83"/>
      <c r="AG36" s="83"/>
      <c r="AH36" s="83"/>
      <c r="AI36" s="83"/>
      <c r="AJ36" s="83"/>
      <c r="AK36" s="83"/>
      <c r="AL36" s="83"/>
      <c r="AM36" s="83"/>
      <c r="AN36" s="83"/>
      <c r="AO36" s="83"/>
      <c r="AP36" s="83"/>
      <c r="AQ36" s="87">
        <v>2</v>
      </c>
      <c r="AR36" s="101" t="s">
        <v>1458</v>
      </c>
      <c r="AS36" s="86" t="str">
        <f t="shared" si="0"/>
        <v>6 inches (150 mm)2</v>
      </c>
      <c r="AT36" s="86" t="s">
        <v>1256</v>
      </c>
      <c r="AU36" s="83"/>
      <c r="AV36" s="83"/>
      <c r="AW36" s="83"/>
      <c r="AX36" s="85" t="s">
        <v>872</v>
      </c>
      <c r="AY36" s="94" t="s">
        <v>1279</v>
      </c>
      <c r="AZ36" s="83" t="s">
        <v>1277</v>
      </c>
      <c r="BA36" s="89" t="str">
        <f t="shared" si="1"/>
        <v>Make Up Water (MU) (Non-Potable)34Carbon Steel</v>
      </c>
      <c r="BB36" s="83" t="s">
        <v>1285</v>
      </c>
      <c r="BC36" s="83"/>
      <c r="BD36"/>
      <c r="BE36"/>
      <c r="BF36"/>
      <c r="BG36"/>
    </row>
    <row r="37" spans="1:59" s="57" customFormat="1" ht="14.1" customHeight="1" x14ac:dyDescent="0.25">
      <c r="A37"/>
      <c r="B37"/>
      <c r="K37"/>
      <c r="L37"/>
      <c r="M37"/>
      <c r="N37"/>
      <c r="O37"/>
      <c r="P37"/>
      <c r="Q37"/>
      <c r="R37"/>
      <c r="S37"/>
      <c r="T37"/>
      <c r="U37"/>
      <c r="V37"/>
      <c r="W37"/>
      <c r="X37"/>
      <c r="Y37"/>
      <c r="Z37"/>
      <c r="AA37"/>
      <c r="AB37" s="83"/>
      <c r="AC37" s="83"/>
      <c r="AD37" s="83"/>
      <c r="AE37" s="83"/>
      <c r="AF37" s="83"/>
      <c r="AG37" s="83"/>
      <c r="AH37" s="83"/>
      <c r="AI37" s="83"/>
      <c r="AJ37" s="83"/>
      <c r="AK37" s="83"/>
      <c r="AL37" s="83"/>
      <c r="AM37" s="83"/>
      <c r="AN37" s="83"/>
      <c r="AO37" s="83"/>
      <c r="AP37" s="83"/>
      <c r="AQ37" s="87">
        <v>2</v>
      </c>
      <c r="AR37" s="101" t="s">
        <v>1459</v>
      </c>
      <c r="AS37" s="86" t="str">
        <f t="shared" si="0"/>
        <v>8 inches (200 mm)2</v>
      </c>
      <c r="AT37" s="86" t="s">
        <v>1256</v>
      </c>
      <c r="AU37" s="83"/>
      <c r="AV37" s="83"/>
      <c r="AW37" s="83"/>
      <c r="AX37" s="85" t="s">
        <v>863</v>
      </c>
      <c r="AY37" s="94" t="s">
        <v>1280</v>
      </c>
      <c r="AZ37" s="83" t="s">
        <v>1277</v>
      </c>
      <c r="BA37" s="89" t="str">
        <f t="shared" si="1"/>
        <v>Chilled Water (CHW)01Carbon Steel</v>
      </c>
      <c r="BB37" s="83" t="s">
        <v>1285</v>
      </c>
      <c r="BC37" s="83"/>
      <c r="BD37"/>
      <c r="BE37"/>
      <c r="BF37"/>
      <c r="BG37"/>
    </row>
    <row r="38" spans="1:59" s="57" customFormat="1" ht="14.1" customHeight="1" x14ac:dyDescent="0.25">
      <c r="A38"/>
      <c r="B38"/>
      <c r="K38"/>
      <c r="L38"/>
      <c r="M38"/>
      <c r="N38"/>
      <c r="O38"/>
      <c r="P38"/>
      <c r="Q38"/>
      <c r="R38"/>
      <c r="S38"/>
      <c r="T38"/>
      <c r="U38"/>
      <c r="V38"/>
      <c r="W38"/>
      <c r="X38"/>
      <c r="Y38"/>
      <c r="Z38"/>
      <c r="AA38"/>
      <c r="AB38" s="83"/>
      <c r="AC38" s="83"/>
      <c r="AD38" s="83"/>
      <c r="AE38" s="83"/>
      <c r="AF38" s="83"/>
      <c r="AG38" s="83"/>
      <c r="AH38" s="83"/>
      <c r="AI38" s="83"/>
      <c r="AJ38" s="83"/>
      <c r="AK38" s="83"/>
      <c r="AL38" s="83"/>
      <c r="AM38" s="83"/>
      <c r="AN38" s="83"/>
      <c r="AO38" s="83"/>
      <c r="AP38" s="83"/>
      <c r="AQ38" s="87">
        <v>2</v>
      </c>
      <c r="AR38" s="101" t="s">
        <v>1460</v>
      </c>
      <c r="AS38" s="86" t="str">
        <f t="shared" si="0"/>
        <v>10 inches (250 mm)2</v>
      </c>
      <c r="AT38" s="86" t="s">
        <v>1256</v>
      </c>
      <c r="AU38" s="83"/>
      <c r="AV38" s="83"/>
      <c r="AW38" s="83"/>
      <c r="AX38" s="85" t="s">
        <v>865</v>
      </c>
      <c r="AY38" s="94" t="s">
        <v>1280</v>
      </c>
      <c r="AZ38" s="83" t="s">
        <v>1277</v>
      </c>
      <c r="BA38" s="89" t="str">
        <f t="shared" si="1"/>
        <v>Condenser Water (CW)01Carbon Steel</v>
      </c>
      <c r="BB38" s="83" t="s">
        <v>1285</v>
      </c>
      <c r="BC38" s="83"/>
      <c r="BD38"/>
      <c r="BE38"/>
      <c r="BF38"/>
      <c r="BG38"/>
    </row>
    <row r="39" spans="1:59" ht="14.1" customHeight="1" x14ac:dyDescent="0.25">
      <c r="AB39" s="83"/>
      <c r="AC39" s="83"/>
      <c r="AD39" s="83"/>
      <c r="AE39" s="83"/>
      <c r="AF39" s="83"/>
      <c r="AG39" s="83"/>
      <c r="AH39" s="83"/>
      <c r="AI39" s="83"/>
      <c r="AJ39" s="83"/>
      <c r="AK39" s="83"/>
      <c r="AL39" s="83"/>
      <c r="AM39" s="83"/>
      <c r="AN39" s="83"/>
      <c r="AO39" s="83"/>
      <c r="AP39" s="83"/>
      <c r="AQ39" s="87">
        <v>2</v>
      </c>
      <c r="AR39" s="101" t="s">
        <v>1461</v>
      </c>
      <c r="AS39" s="86" t="str">
        <f t="shared" si="0"/>
        <v>12 inches (300 mm)2</v>
      </c>
      <c r="AT39" s="86" t="s">
        <v>1257</v>
      </c>
      <c r="AU39" s="83"/>
      <c r="AV39" s="83"/>
      <c r="AW39" s="83"/>
      <c r="AX39" s="85" t="s">
        <v>864</v>
      </c>
      <c r="AY39" s="94" t="s">
        <v>1280</v>
      </c>
      <c r="AZ39" s="83" t="s">
        <v>1277</v>
      </c>
      <c r="BA39" s="89" t="str">
        <f t="shared" si="1"/>
        <v>Heating Hot Water (HHW)01Carbon Steel</v>
      </c>
      <c r="BB39" s="83" t="s">
        <v>1285</v>
      </c>
      <c r="BC39" s="83"/>
    </row>
    <row r="40" spans="1:59" ht="14.1" customHeight="1" x14ac:dyDescent="0.25">
      <c r="AB40" s="83"/>
      <c r="AC40" s="83"/>
      <c r="AD40" s="83"/>
      <c r="AE40" s="83"/>
      <c r="AF40" s="83"/>
      <c r="AG40" s="83"/>
      <c r="AH40" s="83"/>
      <c r="AI40" s="83"/>
      <c r="AJ40" s="83"/>
      <c r="AK40" s="83"/>
      <c r="AL40" s="83"/>
      <c r="AM40" s="83"/>
      <c r="AN40" s="83"/>
      <c r="AO40" s="83"/>
      <c r="AP40" s="83"/>
      <c r="AQ40" s="87">
        <v>2</v>
      </c>
      <c r="AR40" s="101" t="s">
        <v>1462</v>
      </c>
      <c r="AS40" s="86" t="str">
        <f t="shared" si="0"/>
        <v>14 inches (350 mm)2</v>
      </c>
      <c r="AT40" s="86" t="s">
        <v>1257</v>
      </c>
      <c r="AU40" s="83"/>
      <c r="AV40" s="83"/>
      <c r="AW40" s="83"/>
      <c r="AX40" s="85" t="s">
        <v>872</v>
      </c>
      <c r="AY40" s="94" t="s">
        <v>1280</v>
      </c>
      <c r="AZ40" s="83" t="s">
        <v>1277</v>
      </c>
      <c r="BA40" s="89" t="str">
        <f t="shared" si="1"/>
        <v>Make Up Water (MU) (Non-Potable)01Carbon Steel</v>
      </c>
      <c r="BB40" s="83" t="s">
        <v>1285</v>
      </c>
      <c r="BC40" s="83"/>
    </row>
    <row r="41" spans="1:59" ht="14.1" customHeight="1" x14ac:dyDescent="0.25">
      <c r="AB41" s="83"/>
      <c r="AC41" s="83"/>
      <c r="AD41" s="83"/>
      <c r="AE41" s="83"/>
      <c r="AF41" s="83"/>
      <c r="AG41" s="83"/>
      <c r="AH41" s="83"/>
      <c r="AI41" s="83"/>
      <c r="AJ41" s="83"/>
      <c r="AK41" s="83"/>
      <c r="AL41" s="83"/>
      <c r="AM41" s="83"/>
      <c r="AN41" s="83"/>
      <c r="AO41" s="83"/>
      <c r="AP41" s="83"/>
      <c r="AQ41" s="87">
        <v>2</v>
      </c>
      <c r="AR41" s="101" t="s">
        <v>1463</v>
      </c>
      <c r="AS41" s="86" t="str">
        <f t="shared" si="0"/>
        <v>16 inches (400 mm)2</v>
      </c>
      <c r="AT41" s="86" t="s">
        <v>1257</v>
      </c>
      <c r="AU41" s="83"/>
      <c r="AV41" s="83"/>
      <c r="AW41" s="83"/>
      <c r="AX41" s="85" t="s">
        <v>1172</v>
      </c>
      <c r="AY41" s="94" t="s">
        <v>4</v>
      </c>
      <c r="AZ41" s="83" t="s">
        <v>1277</v>
      </c>
      <c r="BA41" s="89" t="str">
        <f t="shared" si="1"/>
        <v>* High Temperature Hot Water (HTHW)00Carbon Steel</v>
      </c>
      <c r="BB41" s="83" t="s">
        <v>1283</v>
      </c>
      <c r="BC41" s="83"/>
    </row>
    <row r="42" spans="1:59" ht="14.1" customHeight="1" x14ac:dyDescent="0.25">
      <c r="AB42" s="83"/>
      <c r="AC42" s="83"/>
      <c r="AD42" s="83"/>
      <c r="AE42" s="83"/>
      <c r="AF42" s="83"/>
      <c r="AG42" s="83"/>
      <c r="AH42" s="83"/>
      <c r="AI42" s="83"/>
      <c r="AJ42" s="83"/>
      <c r="AK42" s="83"/>
      <c r="AL42" s="83"/>
      <c r="AM42" s="83"/>
      <c r="AN42" s="83"/>
      <c r="AO42" s="83"/>
      <c r="AP42" s="83"/>
      <c r="AQ42" s="87">
        <v>2</v>
      </c>
      <c r="AR42" s="101" t="s">
        <v>1464</v>
      </c>
      <c r="AS42" s="86" t="str">
        <f t="shared" si="0"/>
        <v>18 inches (450 mm)2</v>
      </c>
      <c r="AT42" s="86" t="s">
        <v>1258</v>
      </c>
      <c r="AU42" s="83"/>
      <c r="AV42" s="83"/>
      <c r="AW42" s="83"/>
      <c r="AX42" s="85" t="s">
        <v>1173</v>
      </c>
      <c r="AY42" s="94" t="s">
        <v>4</v>
      </c>
      <c r="AZ42" s="83" t="s">
        <v>1277</v>
      </c>
      <c r="BA42" s="89" t="str">
        <f t="shared" si="1"/>
        <v>* Domestic Hot Water (DHW)00Carbon Steel</v>
      </c>
      <c r="BB42" s="83" t="s">
        <v>1283</v>
      </c>
      <c r="BC42" s="83"/>
    </row>
    <row r="43" spans="1:59" ht="14.1" customHeight="1" x14ac:dyDescent="0.25">
      <c r="AB43" s="83"/>
      <c r="AC43" s="83"/>
      <c r="AD43" s="83"/>
      <c r="AE43" s="83"/>
      <c r="AF43" s="83"/>
      <c r="AG43" s="83"/>
      <c r="AH43" s="83"/>
      <c r="AI43" s="83"/>
      <c r="AJ43" s="83"/>
      <c r="AK43" s="83"/>
      <c r="AL43" s="83"/>
      <c r="AM43" s="83"/>
      <c r="AN43" s="83"/>
      <c r="AO43" s="83"/>
      <c r="AP43" s="83"/>
      <c r="AQ43" s="87">
        <v>2</v>
      </c>
      <c r="AR43" s="101" t="s">
        <v>1465</v>
      </c>
      <c r="AS43" s="86" t="str">
        <f t="shared" si="0"/>
        <v>20 inches (500 mm)2</v>
      </c>
      <c r="AT43" s="86" t="s">
        <v>1258</v>
      </c>
      <c r="AU43" s="83"/>
      <c r="AV43" s="83"/>
      <c r="AW43" s="83"/>
      <c r="AX43" s="85" t="s">
        <v>1174</v>
      </c>
      <c r="AY43" s="94" t="s">
        <v>4</v>
      </c>
      <c r="AZ43" s="83" t="s">
        <v>1277</v>
      </c>
      <c r="BA43" s="89" t="str">
        <f t="shared" si="1"/>
        <v>* Domestic Cold Water (DCW)00Carbon Steel</v>
      </c>
      <c r="BB43" s="83" t="s">
        <v>1283</v>
      </c>
      <c r="BC43" s="83"/>
    </row>
    <row r="44" spans="1:59" ht="14.1" customHeight="1" x14ac:dyDescent="0.25">
      <c r="AB44" s="83"/>
      <c r="AC44" s="83"/>
      <c r="AD44" s="83"/>
      <c r="AE44" s="83"/>
      <c r="AF44" s="83"/>
      <c r="AG44" s="83"/>
      <c r="AH44" s="83"/>
      <c r="AI44" s="83"/>
      <c r="AJ44" s="83"/>
      <c r="AK44" s="83"/>
      <c r="AL44" s="83"/>
      <c r="AM44" s="83"/>
      <c r="AN44" s="83"/>
      <c r="AO44" s="83"/>
      <c r="AP44" s="83"/>
      <c r="AQ44" s="87">
        <v>2</v>
      </c>
      <c r="AR44" s="101" t="s">
        <v>1466</v>
      </c>
      <c r="AS44" s="86" t="str">
        <f t="shared" si="0"/>
        <v>24 inches (600 mm)2</v>
      </c>
      <c r="AT44" s="86" t="s">
        <v>1259</v>
      </c>
      <c r="AU44" s="83"/>
      <c r="AV44" s="83"/>
      <c r="AW44" s="83"/>
      <c r="AX44" s="85" t="s">
        <v>1175</v>
      </c>
      <c r="AY44" s="94" t="s">
        <v>4</v>
      </c>
      <c r="AZ44" s="83" t="s">
        <v>1277</v>
      </c>
      <c r="BA44" s="89" t="str">
        <f t="shared" si="1"/>
        <v>* Steam Condensate (SC)00Carbon Steel</v>
      </c>
      <c r="BB44" s="83" t="s">
        <v>1283</v>
      </c>
      <c r="BC44" s="83"/>
    </row>
    <row r="45" spans="1:59" ht="14.1" customHeight="1" x14ac:dyDescent="0.25">
      <c r="AB45" s="83"/>
      <c r="AC45" s="83"/>
      <c r="AD45" s="83"/>
      <c r="AE45" s="83"/>
      <c r="AF45" s="83"/>
      <c r="AG45" s="83"/>
      <c r="AH45" s="83"/>
      <c r="AI45" s="83"/>
      <c r="AJ45" s="83"/>
      <c r="AK45" s="83"/>
      <c r="AL45" s="83"/>
      <c r="AM45" s="83"/>
      <c r="AN45" s="83"/>
      <c r="AO45" s="83"/>
      <c r="AP45" s="83"/>
      <c r="AQ45" s="87">
        <v>2</v>
      </c>
      <c r="AR45" s="101" t="s">
        <v>1467</v>
      </c>
      <c r="AS45" s="86" t="str">
        <f t="shared" si="0"/>
        <v>&gt; 24 inches ( &gt; 600 mm)2</v>
      </c>
      <c r="AT45" s="86" t="s">
        <v>1259</v>
      </c>
      <c r="AU45" s="83"/>
      <c r="AV45" s="83"/>
      <c r="AW45" s="83"/>
      <c r="AX45" s="85" t="s">
        <v>1176</v>
      </c>
      <c r="AY45" s="94" t="s">
        <v>4</v>
      </c>
      <c r="AZ45" s="83" t="s">
        <v>1277</v>
      </c>
      <c r="BA45" s="89" t="str">
        <f t="shared" si="1"/>
        <v>* Process Water (PrW)00Carbon Steel</v>
      </c>
      <c r="BB45" s="83" t="s">
        <v>1283</v>
      </c>
      <c r="BC45" s="83"/>
    </row>
    <row r="46" spans="1:59" ht="14.1" customHeight="1" x14ac:dyDescent="0.25">
      <c r="AQ46" s="1"/>
      <c r="AS46" s="3"/>
      <c r="AX46" s="85" t="s">
        <v>1178</v>
      </c>
      <c r="AY46" s="94" t="s">
        <v>4</v>
      </c>
      <c r="AZ46" s="83" t="s">
        <v>1277</v>
      </c>
      <c r="BA46" s="89" t="str">
        <f t="shared" si="1"/>
        <v>* Brine (BW)00Carbon Steel</v>
      </c>
      <c r="BB46" s="83" t="s">
        <v>1283</v>
      </c>
      <c r="BC46" s="83"/>
    </row>
    <row r="47" spans="1:59" ht="14.1" customHeight="1" x14ac:dyDescent="0.25">
      <c r="AQ47" s="1"/>
      <c r="AS47" s="3"/>
      <c r="AX47" s="85" t="s">
        <v>1179</v>
      </c>
      <c r="AY47" s="94" t="s">
        <v>4</v>
      </c>
      <c r="AZ47" s="83" t="s">
        <v>1277</v>
      </c>
      <c r="BA47" s="89" t="str">
        <f t="shared" si="1"/>
        <v>* Deionized Water (DIW)00Carbon Steel</v>
      </c>
      <c r="BB47" s="83" t="s">
        <v>1283</v>
      </c>
      <c r="BC47" s="83"/>
    </row>
    <row r="48" spans="1:59" ht="14.1" customHeight="1" x14ac:dyDescent="0.25">
      <c r="AQ48" s="1"/>
      <c r="AS48" s="3"/>
      <c r="AX48" s="85" t="s">
        <v>1180</v>
      </c>
      <c r="AY48" s="94" t="s">
        <v>4</v>
      </c>
      <c r="AZ48" s="83" t="s">
        <v>1277</v>
      </c>
      <c r="BA48" s="89" t="str">
        <f t="shared" si="1"/>
        <v>* Reverse Osmosis Water (RO)00Carbon Steel</v>
      </c>
      <c r="BB48" s="83" t="s">
        <v>1283</v>
      </c>
      <c r="BC48" s="83"/>
    </row>
    <row r="49" spans="43:55" ht="14.1" customHeight="1" x14ac:dyDescent="0.25">
      <c r="AQ49" s="1"/>
      <c r="AS49" s="3"/>
      <c r="AX49" s="85" t="s">
        <v>1177</v>
      </c>
      <c r="AY49" s="94" t="s">
        <v>4</v>
      </c>
      <c r="AZ49" s="83" t="s">
        <v>1277</v>
      </c>
      <c r="BA49" s="89" t="str">
        <f>_xlfn.CONCAT(AX49,AY49,AZ49)</f>
        <v>* Pool Water00Carbon Steel</v>
      </c>
      <c r="BB49" s="83" t="s">
        <v>1283</v>
      </c>
      <c r="BC49" s="83"/>
    </row>
    <row r="50" spans="43:55" ht="14.1" customHeight="1" x14ac:dyDescent="0.25">
      <c r="AQ50" s="1"/>
      <c r="AS50" s="3"/>
      <c r="AX50" s="85" t="s">
        <v>863</v>
      </c>
      <c r="AY50" s="94" t="s">
        <v>1279</v>
      </c>
      <c r="AZ50" s="83" t="s">
        <v>1281</v>
      </c>
      <c r="BA50" s="89" t="str">
        <f t="shared" ref="BA50:BA113" si="2">_xlfn.CONCAT(AX50,AY50,AZ50)</f>
        <v>Chilled Water (CHW)34Copper</v>
      </c>
      <c r="BB50" s="83" t="s">
        <v>1285</v>
      </c>
    </row>
    <row r="51" spans="43:55" ht="14.1" customHeight="1" x14ac:dyDescent="0.25">
      <c r="AQ51" s="1"/>
      <c r="AS51" s="3"/>
      <c r="AX51" s="85" t="s">
        <v>865</v>
      </c>
      <c r="AY51" s="94" t="s">
        <v>1279</v>
      </c>
      <c r="AZ51" s="83" t="s">
        <v>1281</v>
      </c>
      <c r="BA51" s="89" t="str">
        <f t="shared" si="2"/>
        <v>Condenser Water (CW)34Copper</v>
      </c>
      <c r="BB51" s="83" t="s">
        <v>1285</v>
      </c>
    </row>
    <row r="52" spans="43:55" ht="14.1" customHeight="1" x14ac:dyDescent="0.25">
      <c r="AQ52" s="1"/>
      <c r="AS52" s="3"/>
      <c r="AX52" s="85" t="s">
        <v>864</v>
      </c>
      <c r="AY52" s="94" t="s">
        <v>1279</v>
      </c>
      <c r="AZ52" s="83" t="s">
        <v>1281</v>
      </c>
      <c r="BA52" s="89" t="str">
        <f t="shared" si="2"/>
        <v>Heating Hot Water (HHW)34Copper</v>
      </c>
      <c r="BB52" s="83" t="s">
        <v>1285</v>
      </c>
    </row>
    <row r="53" spans="43:55" ht="14.1" customHeight="1" x14ac:dyDescent="0.25">
      <c r="AQ53" s="1"/>
      <c r="AS53" s="3"/>
      <c r="AX53" s="85" t="s">
        <v>872</v>
      </c>
      <c r="AY53" s="94" t="s">
        <v>1279</v>
      </c>
      <c r="AZ53" s="83" t="s">
        <v>1281</v>
      </c>
      <c r="BA53" s="89" t="str">
        <f t="shared" si="2"/>
        <v>Make Up Water (MU) (Non-Potable)34Copper</v>
      </c>
      <c r="BB53" s="83" t="s">
        <v>1285</v>
      </c>
    </row>
    <row r="54" spans="43:55" ht="14.1" customHeight="1" x14ac:dyDescent="0.25">
      <c r="AQ54" s="1"/>
      <c r="AS54" s="3"/>
      <c r="AX54" s="85" t="s">
        <v>863</v>
      </c>
      <c r="AY54" s="94" t="s">
        <v>1280</v>
      </c>
      <c r="AZ54" s="83" t="s">
        <v>1281</v>
      </c>
      <c r="BA54" s="89" t="str">
        <f t="shared" si="2"/>
        <v>Chilled Water (CHW)01Copper</v>
      </c>
      <c r="BB54" s="83" t="s">
        <v>1285</v>
      </c>
    </row>
    <row r="55" spans="43:55" ht="14.1" customHeight="1" x14ac:dyDescent="0.25">
      <c r="AQ55" s="1"/>
      <c r="AS55" s="3"/>
      <c r="AX55" s="85" t="s">
        <v>865</v>
      </c>
      <c r="AY55" s="94" t="s">
        <v>1280</v>
      </c>
      <c r="AZ55" s="83" t="s">
        <v>1281</v>
      </c>
      <c r="BA55" s="89" t="str">
        <f t="shared" si="2"/>
        <v>Condenser Water (CW)01Copper</v>
      </c>
      <c r="BB55" s="83" t="s">
        <v>1285</v>
      </c>
    </row>
    <row r="56" spans="43:55" ht="14.1" customHeight="1" x14ac:dyDescent="0.25">
      <c r="AQ56" s="1"/>
      <c r="AS56" s="3"/>
      <c r="AX56" s="85" t="s">
        <v>864</v>
      </c>
      <c r="AY56" s="94" t="s">
        <v>1280</v>
      </c>
      <c r="AZ56" s="83" t="s">
        <v>1281</v>
      </c>
      <c r="BA56" s="89" t="str">
        <f t="shared" si="2"/>
        <v>Heating Hot Water (HHW)01Copper</v>
      </c>
      <c r="BB56" s="83" t="s">
        <v>1285</v>
      </c>
    </row>
    <row r="57" spans="43:55" ht="14.1" customHeight="1" x14ac:dyDescent="0.25">
      <c r="AQ57" s="1"/>
      <c r="AS57" s="3"/>
      <c r="AX57" s="85" t="s">
        <v>872</v>
      </c>
      <c r="AY57" s="94" t="s">
        <v>1280</v>
      </c>
      <c r="AZ57" s="83" t="s">
        <v>1281</v>
      </c>
      <c r="BA57" s="89" t="str">
        <f t="shared" si="2"/>
        <v>Make Up Water (MU) (Non-Potable)01Copper</v>
      </c>
      <c r="BB57" s="83" t="s">
        <v>1285</v>
      </c>
    </row>
    <row r="58" spans="43:55" ht="14.1" customHeight="1" x14ac:dyDescent="0.25">
      <c r="AQ58" s="1"/>
      <c r="AS58" s="3"/>
      <c r="AX58" s="85" t="s">
        <v>1172</v>
      </c>
      <c r="AY58" s="94" t="s">
        <v>4</v>
      </c>
      <c r="AZ58" s="83" t="s">
        <v>1281</v>
      </c>
      <c r="BA58" s="89" t="str">
        <f t="shared" si="2"/>
        <v>* High Temperature Hot Water (HTHW)00Copper</v>
      </c>
      <c r="BB58" s="83" t="s">
        <v>1283</v>
      </c>
    </row>
    <row r="59" spans="43:55" ht="14.1" customHeight="1" x14ac:dyDescent="0.25">
      <c r="AQ59" s="1"/>
      <c r="AS59" s="3"/>
      <c r="AX59" s="85" t="s">
        <v>1173</v>
      </c>
      <c r="AY59" s="94" t="s">
        <v>4</v>
      </c>
      <c r="AZ59" s="83" t="s">
        <v>1281</v>
      </c>
      <c r="BA59" s="89" t="str">
        <f t="shared" si="2"/>
        <v>* Domestic Hot Water (DHW)00Copper</v>
      </c>
      <c r="BB59" s="83" t="s">
        <v>1283</v>
      </c>
    </row>
    <row r="60" spans="43:55" ht="14.1" customHeight="1" x14ac:dyDescent="0.25">
      <c r="AQ60" s="1"/>
      <c r="AS60" s="3"/>
      <c r="AX60" s="85" t="s">
        <v>1174</v>
      </c>
      <c r="AY60" s="94" t="s">
        <v>4</v>
      </c>
      <c r="AZ60" s="83" t="s">
        <v>1281</v>
      </c>
      <c r="BA60" s="89" t="str">
        <f t="shared" si="2"/>
        <v>* Domestic Cold Water (DCW)00Copper</v>
      </c>
      <c r="BB60" s="83" t="s">
        <v>1283</v>
      </c>
    </row>
    <row r="61" spans="43:55" ht="14.1" customHeight="1" x14ac:dyDescent="0.25">
      <c r="AQ61" s="1"/>
      <c r="AS61" s="3"/>
      <c r="AX61" s="85" t="s">
        <v>1175</v>
      </c>
      <c r="AY61" s="94" t="s">
        <v>4</v>
      </c>
      <c r="AZ61" s="83" t="s">
        <v>1281</v>
      </c>
      <c r="BA61" s="89" t="str">
        <f t="shared" si="2"/>
        <v>* Steam Condensate (SC)00Copper</v>
      </c>
      <c r="BB61" s="83" t="s">
        <v>1283</v>
      </c>
    </row>
    <row r="62" spans="43:55" ht="14.1" customHeight="1" x14ac:dyDescent="0.25">
      <c r="AQ62" s="1"/>
      <c r="AS62" s="3"/>
      <c r="AX62" s="85" t="s">
        <v>1176</v>
      </c>
      <c r="AY62" s="94" t="s">
        <v>4</v>
      </c>
      <c r="AZ62" s="83" t="s">
        <v>1281</v>
      </c>
      <c r="BA62" s="89" t="str">
        <f t="shared" si="2"/>
        <v>* Process Water (PrW)00Copper</v>
      </c>
      <c r="BB62" s="83" t="s">
        <v>1283</v>
      </c>
    </row>
    <row r="63" spans="43:55" ht="14.1" customHeight="1" x14ac:dyDescent="0.25">
      <c r="AQ63" s="1"/>
      <c r="AS63" s="3"/>
      <c r="AX63" s="85" t="s">
        <v>1178</v>
      </c>
      <c r="AY63" s="94" t="s">
        <v>4</v>
      </c>
      <c r="AZ63" s="83" t="s">
        <v>1281</v>
      </c>
      <c r="BA63" s="89" t="str">
        <f t="shared" si="2"/>
        <v>* Brine (BW)00Copper</v>
      </c>
      <c r="BB63" s="83" t="s">
        <v>1283</v>
      </c>
    </row>
    <row r="64" spans="43:55" ht="14.1" customHeight="1" x14ac:dyDescent="0.25">
      <c r="AQ64" s="1"/>
      <c r="AS64" s="3"/>
      <c r="AX64" s="85" t="s">
        <v>1179</v>
      </c>
      <c r="AY64" s="94" t="s">
        <v>4</v>
      </c>
      <c r="AZ64" s="83" t="s">
        <v>1281</v>
      </c>
      <c r="BA64" s="89" t="str">
        <f t="shared" si="2"/>
        <v>* Deionized Water (DIW)00Copper</v>
      </c>
      <c r="BB64" s="83" t="s">
        <v>1283</v>
      </c>
    </row>
    <row r="65" spans="43:54" ht="14.1" customHeight="1" x14ac:dyDescent="0.25">
      <c r="AQ65" s="1"/>
      <c r="AS65" s="3"/>
      <c r="AX65" s="85" t="s">
        <v>1180</v>
      </c>
      <c r="AY65" s="94" t="s">
        <v>4</v>
      </c>
      <c r="AZ65" s="83" t="s">
        <v>1281</v>
      </c>
      <c r="BA65" s="89" t="str">
        <f t="shared" si="2"/>
        <v>* Reverse Osmosis Water (RO)00Copper</v>
      </c>
      <c r="BB65" s="83" t="s">
        <v>1283</v>
      </c>
    </row>
    <row r="66" spans="43:54" ht="14.1" customHeight="1" x14ac:dyDescent="0.25">
      <c r="AQ66" s="1"/>
      <c r="AS66" s="3"/>
      <c r="AX66" s="85" t="s">
        <v>1177</v>
      </c>
      <c r="AY66" s="94" t="s">
        <v>4</v>
      </c>
      <c r="AZ66" s="83" t="s">
        <v>1281</v>
      </c>
      <c r="BA66" s="89" t="str">
        <f t="shared" si="2"/>
        <v>* Pool Water00Copper</v>
      </c>
      <c r="BB66" s="83" t="s">
        <v>1283</v>
      </c>
    </row>
    <row r="67" spans="43:54" ht="14.1" customHeight="1" x14ac:dyDescent="0.25">
      <c r="AQ67" s="1"/>
      <c r="AS67" s="3"/>
      <c r="AX67" s="85" t="s">
        <v>863</v>
      </c>
      <c r="AY67" s="94" t="s">
        <v>1279</v>
      </c>
      <c r="AZ67" s="83" t="s">
        <v>905</v>
      </c>
      <c r="BA67" s="89" t="str">
        <f t="shared" si="2"/>
        <v>Chilled Water (CHW)34Other</v>
      </c>
      <c r="BB67" s="83" t="s">
        <v>1285</v>
      </c>
    </row>
    <row r="68" spans="43:54" ht="14.1" customHeight="1" x14ac:dyDescent="0.25">
      <c r="AQ68" s="1"/>
      <c r="AS68" s="3"/>
      <c r="AX68" s="85" t="s">
        <v>865</v>
      </c>
      <c r="AY68" s="94" t="s">
        <v>1279</v>
      </c>
      <c r="AZ68" s="83" t="s">
        <v>905</v>
      </c>
      <c r="BA68" s="89" t="str">
        <f t="shared" si="2"/>
        <v>Condenser Water (CW)34Other</v>
      </c>
      <c r="BB68" s="83" t="s">
        <v>1285</v>
      </c>
    </row>
    <row r="69" spans="43:54" ht="14.1" customHeight="1" x14ac:dyDescent="0.25">
      <c r="AQ69" s="1"/>
      <c r="AS69" s="3"/>
      <c r="AX69" s="85" t="s">
        <v>864</v>
      </c>
      <c r="AY69" s="94" t="s">
        <v>1279</v>
      </c>
      <c r="AZ69" s="83" t="s">
        <v>905</v>
      </c>
      <c r="BA69" s="89" t="str">
        <f t="shared" si="2"/>
        <v>Heating Hot Water (HHW)34Other</v>
      </c>
      <c r="BB69" s="83" t="s">
        <v>1285</v>
      </c>
    </row>
    <row r="70" spans="43:54" ht="14.1" customHeight="1" x14ac:dyDescent="0.25">
      <c r="AQ70" s="1"/>
      <c r="AS70" s="3"/>
      <c r="AX70" s="85" t="s">
        <v>872</v>
      </c>
      <c r="AY70" s="94" t="s">
        <v>1279</v>
      </c>
      <c r="AZ70" s="83" t="s">
        <v>905</v>
      </c>
      <c r="BA70" s="89" t="str">
        <f t="shared" si="2"/>
        <v>Make Up Water (MU) (Non-Potable)34Other</v>
      </c>
      <c r="BB70" s="83" t="s">
        <v>1285</v>
      </c>
    </row>
    <row r="71" spans="43:54" ht="14.1" customHeight="1" x14ac:dyDescent="0.25">
      <c r="AQ71" s="1"/>
      <c r="AS71" s="3"/>
      <c r="AX71" s="85" t="s">
        <v>863</v>
      </c>
      <c r="AY71" s="94" t="s">
        <v>1280</v>
      </c>
      <c r="AZ71" s="83" t="s">
        <v>905</v>
      </c>
      <c r="BA71" s="89" t="str">
        <f t="shared" si="2"/>
        <v>Chilled Water (CHW)01Other</v>
      </c>
      <c r="BB71" s="83" t="s">
        <v>1285</v>
      </c>
    </row>
    <row r="72" spans="43:54" ht="14.1" customHeight="1" x14ac:dyDescent="0.25">
      <c r="AQ72" s="1"/>
      <c r="AS72" s="3"/>
      <c r="AX72" s="85" t="s">
        <v>865</v>
      </c>
      <c r="AY72" s="94" t="s">
        <v>1280</v>
      </c>
      <c r="AZ72" s="83" t="s">
        <v>905</v>
      </c>
      <c r="BA72" s="89" t="str">
        <f t="shared" si="2"/>
        <v>Condenser Water (CW)01Other</v>
      </c>
      <c r="BB72" s="83" t="s">
        <v>1285</v>
      </c>
    </row>
    <row r="73" spans="43:54" ht="14.1" customHeight="1" x14ac:dyDescent="0.25">
      <c r="AQ73" s="1"/>
      <c r="AS73" s="3"/>
      <c r="AX73" s="85" t="s">
        <v>864</v>
      </c>
      <c r="AY73" s="94" t="s">
        <v>1280</v>
      </c>
      <c r="AZ73" s="83" t="s">
        <v>905</v>
      </c>
      <c r="BA73" s="89" t="str">
        <f t="shared" si="2"/>
        <v>Heating Hot Water (HHW)01Other</v>
      </c>
      <c r="BB73" s="83" t="s">
        <v>1285</v>
      </c>
    </row>
    <row r="74" spans="43:54" ht="14.1" customHeight="1" x14ac:dyDescent="0.25">
      <c r="AQ74" s="1"/>
      <c r="AS74" s="3"/>
      <c r="AX74" s="85" t="s">
        <v>872</v>
      </c>
      <c r="AY74" s="94" t="s">
        <v>1280</v>
      </c>
      <c r="AZ74" s="83" t="s">
        <v>905</v>
      </c>
      <c r="BA74" s="89" t="str">
        <f t="shared" si="2"/>
        <v>Make Up Water (MU) (Non-Potable)01Other</v>
      </c>
      <c r="BB74" s="83" t="s">
        <v>1285</v>
      </c>
    </row>
    <row r="75" spans="43:54" ht="14.1" customHeight="1" x14ac:dyDescent="0.25">
      <c r="AQ75" s="1"/>
      <c r="AS75" s="3"/>
      <c r="AX75" s="85" t="s">
        <v>1172</v>
      </c>
      <c r="AY75" s="94" t="s">
        <v>4</v>
      </c>
      <c r="AZ75" s="83" t="s">
        <v>905</v>
      </c>
      <c r="BA75" s="89" t="str">
        <f t="shared" si="2"/>
        <v>* High Temperature Hot Water (HTHW)00Other</v>
      </c>
      <c r="BB75" s="83" t="s">
        <v>1283</v>
      </c>
    </row>
    <row r="76" spans="43:54" ht="14.1" customHeight="1" x14ac:dyDescent="0.25">
      <c r="AQ76" s="1"/>
      <c r="AS76" s="3"/>
      <c r="AX76" s="85" t="s">
        <v>1173</v>
      </c>
      <c r="AY76" s="94" t="s">
        <v>4</v>
      </c>
      <c r="AZ76" s="83" t="s">
        <v>905</v>
      </c>
      <c r="BA76" s="89" t="str">
        <f t="shared" si="2"/>
        <v>* Domestic Hot Water (DHW)00Other</v>
      </c>
      <c r="BB76" s="83" t="s">
        <v>1283</v>
      </c>
    </row>
    <row r="77" spans="43:54" ht="14.1" customHeight="1" x14ac:dyDescent="0.25">
      <c r="AQ77" s="1"/>
      <c r="AS77" s="3"/>
      <c r="AX77" s="85" t="s">
        <v>1174</v>
      </c>
      <c r="AY77" s="94" t="s">
        <v>4</v>
      </c>
      <c r="AZ77" s="83" t="s">
        <v>905</v>
      </c>
      <c r="BA77" s="89" t="str">
        <f t="shared" si="2"/>
        <v>* Domestic Cold Water (DCW)00Other</v>
      </c>
      <c r="BB77" s="83" t="s">
        <v>1283</v>
      </c>
    </row>
    <row r="78" spans="43:54" ht="14.1" customHeight="1" x14ac:dyDescent="0.25">
      <c r="AQ78" s="1"/>
      <c r="AS78" s="3"/>
      <c r="AX78" s="85" t="s">
        <v>1175</v>
      </c>
      <c r="AY78" s="94" t="s">
        <v>4</v>
      </c>
      <c r="AZ78" s="83" t="s">
        <v>905</v>
      </c>
      <c r="BA78" s="89" t="str">
        <f t="shared" si="2"/>
        <v>* Steam Condensate (SC)00Other</v>
      </c>
      <c r="BB78" s="83" t="s">
        <v>1283</v>
      </c>
    </row>
    <row r="79" spans="43:54" ht="14.1" customHeight="1" x14ac:dyDescent="0.25">
      <c r="AQ79" s="1"/>
      <c r="AS79" s="3"/>
      <c r="AX79" s="85" t="s">
        <v>1176</v>
      </c>
      <c r="AY79" s="94" t="s">
        <v>4</v>
      </c>
      <c r="AZ79" s="83" t="s">
        <v>905</v>
      </c>
      <c r="BA79" s="89" t="str">
        <f t="shared" si="2"/>
        <v>* Process Water (PrW)00Other</v>
      </c>
      <c r="BB79" s="83" t="s">
        <v>1283</v>
      </c>
    </row>
    <row r="80" spans="43:54" ht="14.1" customHeight="1" x14ac:dyDescent="0.25">
      <c r="AQ80" s="1"/>
      <c r="AS80" s="3"/>
      <c r="AX80" s="85" t="s">
        <v>1178</v>
      </c>
      <c r="AY80" s="94" t="s">
        <v>4</v>
      </c>
      <c r="AZ80" s="83" t="s">
        <v>905</v>
      </c>
      <c r="BA80" s="89" t="str">
        <f t="shared" si="2"/>
        <v>* Brine (BW)00Other</v>
      </c>
      <c r="BB80" s="83" t="s">
        <v>1283</v>
      </c>
    </row>
    <row r="81" spans="43:54" ht="14.1" customHeight="1" x14ac:dyDescent="0.25">
      <c r="AQ81" s="1"/>
      <c r="AS81" s="3"/>
      <c r="AX81" s="85" t="s">
        <v>1179</v>
      </c>
      <c r="AY81" s="94" t="s">
        <v>4</v>
      </c>
      <c r="AZ81" s="83" t="s">
        <v>905</v>
      </c>
      <c r="BA81" s="89" t="str">
        <f t="shared" si="2"/>
        <v>* Deionized Water (DIW)00Other</v>
      </c>
      <c r="BB81" s="83" t="s">
        <v>1283</v>
      </c>
    </row>
    <row r="82" spans="43:54" ht="14.1" customHeight="1" x14ac:dyDescent="0.25">
      <c r="AQ82" s="1"/>
      <c r="AS82" s="3"/>
      <c r="AX82" s="85" t="s">
        <v>1180</v>
      </c>
      <c r="AY82" s="94" t="s">
        <v>4</v>
      </c>
      <c r="AZ82" s="83" t="s">
        <v>905</v>
      </c>
      <c r="BA82" s="89" t="str">
        <f t="shared" si="2"/>
        <v>* Reverse Osmosis Water (RO)00Other</v>
      </c>
      <c r="BB82" s="83" t="s">
        <v>1283</v>
      </c>
    </row>
    <row r="83" spans="43:54" ht="14.1" customHeight="1" x14ac:dyDescent="0.25">
      <c r="AQ83" s="1"/>
      <c r="AS83" s="3"/>
      <c r="AX83" s="85" t="s">
        <v>1177</v>
      </c>
      <c r="AY83" s="94" t="s">
        <v>4</v>
      </c>
      <c r="AZ83" s="83" t="s">
        <v>905</v>
      </c>
      <c r="BA83" s="89" t="str">
        <f t="shared" si="2"/>
        <v>* Pool Water00Other</v>
      </c>
      <c r="BB83" s="83" t="s">
        <v>1283</v>
      </c>
    </row>
    <row r="84" spans="43:54" ht="14.1" customHeight="1" x14ac:dyDescent="0.25">
      <c r="AQ84" s="1"/>
      <c r="AS84" s="3"/>
      <c r="AX84" s="85" t="s">
        <v>863</v>
      </c>
      <c r="AY84" s="94" t="s">
        <v>1279</v>
      </c>
      <c r="AZ84" s="83" t="s">
        <v>1282</v>
      </c>
      <c r="BA84" s="89" t="str">
        <f t="shared" si="2"/>
        <v>Chilled Water (CHW)34PVC</v>
      </c>
      <c r="BB84" s="83" t="s">
        <v>1285</v>
      </c>
    </row>
    <row r="85" spans="43:54" ht="14.1" customHeight="1" x14ac:dyDescent="0.25">
      <c r="AQ85" s="1"/>
      <c r="AS85" s="3"/>
      <c r="AX85" s="85" t="s">
        <v>865</v>
      </c>
      <c r="AY85" s="94" t="s">
        <v>1279</v>
      </c>
      <c r="AZ85" s="83" t="s">
        <v>1282</v>
      </c>
      <c r="BA85" s="89" t="str">
        <f t="shared" si="2"/>
        <v>Condenser Water (CW)34PVC</v>
      </c>
      <c r="BB85" s="83" t="s">
        <v>1285</v>
      </c>
    </row>
    <row r="86" spans="43:54" ht="14.1" customHeight="1" x14ac:dyDescent="0.25">
      <c r="AQ86" s="1"/>
      <c r="AS86" s="3"/>
      <c r="AX86" s="85" t="s">
        <v>864</v>
      </c>
      <c r="AY86" s="94" t="s">
        <v>1279</v>
      </c>
      <c r="AZ86" s="83" t="s">
        <v>1282</v>
      </c>
      <c r="BA86" s="89" t="str">
        <f t="shared" si="2"/>
        <v>Heating Hot Water (HHW)34PVC</v>
      </c>
      <c r="BB86" s="83" t="s">
        <v>1285</v>
      </c>
    </row>
    <row r="87" spans="43:54" ht="14.1" customHeight="1" x14ac:dyDescent="0.25">
      <c r="AQ87" s="1"/>
      <c r="AS87" s="3"/>
      <c r="AX87" s="85" t="s">
        <v>872</v>
      </c>
      <c r="AY87" s="94" t="s">
        <v>1279</v>
      </c>
      <c r="AZ87" s="83" t="s">
        <v>1282</v>
      </c>
      <c r="BA87" s="89" t="str">
        <f t="shared" si="2"/>
        <v>Make Up Water (MU) (Non-Potable)34PVC</v>
      </c>
      <c r="BB87" s="83" t="s">
        <v>1285</v>
      </c>
    </row>
    <row r="88" spans="43:54" ht="14.1" customHeight="1" x14ac:dyDescent="0.25">
      <c r="AQ88" s="1"/>
      <c r="AS88" s="3"/>
      <c r="AX88" s="85" t="s">
        <v>863</v>
      </c>
      <c r="AY88" s="94" t="s">
        <v>1280</v>
      </c>
      <c r="AZ88" s="83" t="s">
        <v>1282</v>
      </c>
      <c r="BA88" s="89" t="str">
        <f t="shared" si="2"/>
        <v>Chilled Water (CHW)01PVC</v>
      </c>
      <c r="BB88" s="83" t="s">
        <v>1285</v>
      </c>
    </row>
    <row r="89" spans="43:54" ht="14.1" customHeight="1" x14ac:dyDescent="0.25">
      <c r="AQ89" s="1"/>
      <c r="AS89" s="3"/>
      <c r="AX89" s="85" t="s">
        <v>865</v>
      </c>
      <c r="AY89" s="94" t="s">
        <v>1280</v>
      </c>
      <c r="AZ89" s="83" t="s">
        <v>1282</v>
      </c>
      <c r="BA89" s="89" t="str">
        <f t="shared" si="2"/>
        <v>Condenser Water (CW)01PVC</v>
      </c>
      <c r="BB89" s="83" t="s">
        <v>1285</v>
      </c>
    </row>
    <row r="90" spans="43:54" ht="14.1" customHeight="1" x14ac:dyDescent="0.25">
      <c r="AQ90" s="1"/>
      <c r="AS90" s="3"/>
      <c r="AX90" s="85" t="s">
        <v>864</v>
      </c>
      <c r="AY90" s="94" t="s">
        <v>1280</v>
      </c>
      <c r="AZ90" s="83" t="s">
        <v>1282</v>
      </c>
      <c r="BA90" s="89" t="str">
        <f t="shared" si="2"/>
        <v>Heating Hot Water (HHW)01PVC</v>
      </c>
      <c r="BB90" s="83" t="s">
        <v>1285</v>
      </c>
    </row>
    <row r="91" spans="43:54" ht="14.1" customHeight="1" x14ac:dyDescent="0.25">
      <c r="AQ91" s="1"/>
      <c r="AS91" s="3"/>
      <c r="AX91" s="85" t="s">
        <v>872</v>
      </c>
      <c r="AY91" s="94" t="s">
        <v>1280</v>
      </c>
      <c r="AZ91" s="83" t="s">
        <v>1282</v>
      </c>
      <c r="BA91" s="89" t="str">
        <f t="shared" si="2"/>
        <v>Make Up Water (MU) (Non-Potable)01PVC</v>
      </c>
      <c r="BB91" s="83" t="s">
        <v>1285</v>
      </c>
    </row>
    <row r="92" spans="43:54" ht="14.1" customHeight="1" x14ac:dyDescent="0.25">
      <c r="AQ92" s="1"/>
      <c r="AS92" s="3"/>
      <c r="AX92" s="85" t="s">
        <v>1172</v>
      </c>
      <c r="AY92" s="94" t="s">
        <v>4</v>
      </c>
      <c r="AZ92" s="83" t="s">
        <v>1282</v>
      </c>
      <c r="BA92" s="89" t="str">
        <f t="shared" si="2"/>
        <v>* High Temperature Hot Water (HTHW)00PVC</v>
      </c>
      <c r="BB92" s="83" t="s">
        <v>1283</v>
      </c>
    </row>
    <row r="93" spans="43:54" ht="14.1" customHeight="1" x14ac:dyDescent="0.25">
      <c r="AQ93" s="1"/>
      <c r="AS93" s="3"/>
      <c r="AX93" s="85" t="s">
        <v>1173</v>
      </c>
      <c r="AY93" s="94" t="s">
        <v>4</v>
      </c>
      <c r="AZ93" s="83" t="s">
        <v>1282</v>
      </c>
      <c r="BA93" s="89" t="str">
        <f t="shared" si="2"/>
        <v>* Domestic Hot Water (DHW)00PVC</v>
      </c>
      <c r="BB93" s="83" t="s">
        <v>1283</v>
      </c>
    </row>
    <row r="94" spans="43:54" ht="14.1" customHeight="1" x14ac:dyDescent="0.25">
      <c r="AQ94" s="1"/>
      <c r="AS94" s="3"/>
      <c r="AX94" s="85" t="s">
        <v>1174</v>
      </c>
      <c r="AY94" s="94" t="s">
        <v>4</v>
      </c>
      <c r="AZ94" s="83" t="s">
        <v>1282</v>
      </c>
      <c r="BA94" s="89" t="str">
        <f t="shared" si="2"/>
        <v>* Domestic Cold Water (DCW)00PVC</v>
      </c>
      <c r="BB94" s="83" t="s">
        <v>1283</v>
      </c>
    </row>
    <row r="95" spans="43:54" ht="14.1" customHeight="1" x14ac:dyDescent="0.25">
      <c r="AQ95" s="1"/>
      <c r="AS95" s="3"/>
      <c r="AX95" s="85" t="s">
        <v>1175</v>
      </c>
      <c r="AY95" s="94" t="s">
        <v>4</v>
      </c>
      <c r="AZ95" s="83" t="s">
        <v>1282</v>
      </c>
      <c r="BA95" s="89" t="str">
        <f t="shared" si="2"/>
        <v>* Steam Condensate (SC)00PVC</v>
      </c>
      <c r="BB95" s="83" t="s">
        <v>1283</v>
      </c>
    </row>
    <row r="96" spans="43:54" ht="14.1" customHeight="1" x14ac:dyDescent="0.25">
      <c r="AQ96" s="1"/>
      <c r="AS96" s="3"/>
      <c r="AX96" s="85" t="s">
        <v>1176</v>
      </c>
      <c r="AY96" s="94" t="s">
        <v>4</v>
      </c>
      <c r="AZ96" s="83" t="s">
        <v>1282</v>
      </c>
      <c r="BA96" s="89" t="str">
        <f t="shared" si="2"/>
        <v>* Process Water (PrW)00PVC</v>
      </c>
      <c r="BB96" s="83" t="s">
        <v>1283</v>
      </c>
    </row>
    <row r="97" spans="43:54" ht="14.1" customHeight="1" x14ac:dyDescent="0.25">
      <c r="AQ97" s="1"/>
      <c r="AS97" s="3"/>
      <c r="AX97" s="85" t="s">
        <v>1178</v>
      </c>
      <c r="AY97" s="94" t="s">
        <v>4</v>
      </c>
      <c r="AZ97" s="83" t="s">
        <v>1282</v>
      </c>
      <c r="BA97" s="89" t="str">
        <f t="shared" si="2"/>
        <v>* Brine (BW)00PVC</v>
      </c>
      <c r="BB97" s="83" t="s">
        <v>1283</v>
      </c>
    </row>
    <row r="98" spans="43:54" ht="14.1" customHeight="1" x14ac:dyDescent="0.25">
      <c r="AQ98" s="1"/>
      <c r="AS98" s="3"/>
      <c r="AX98" s="85" t="s">
        <v>1179</v>
      </c>
      <c r="AY98" s="94" t="s">
        <v>4</v>
      </c>
      <c r="AZ98" s="83" t="s">
        <v>1282</v>
      </c>
      <c r="BA98" s="89" t="str">
        <f t="shared" si="2"/>
        <v>* Deionized Water (DIW)00PVC</v>
      </c>
      <c r="BB98" s="83" t="s">
        <v>1283</v>
      </c>
    </row>
    <row r="99" spans="43:54" ht="14.1" customHeight="1" x14ac:dyDescent="0.25">
      <c r="AQ99" s="1"/>
      <c r="AS99" s="3"/>
      <c r="AX99" s="85" t="s">
        <v>1180</v>
      </c>
      <c r="AY99" s="94" t="s">
        <v>4</v>
      </c>
      <c r="AZ99" s="83" t="s">
        <v>1282</v>
      </c>
      <c r="BA99" s="89" t="str">
        <f t="shared" si="2"/>
        <v>* Reverse Osmosis Water (RO)00PVC</v>
      </c>
      <c r="BB99" s="83" t="s">
        <v>1283</v>
      </c>
    </row>
    <row r="100" spans="43:54" ht="14.1" customHeight="1" x14ac:dyDescent="0.25">
      <c r="AQ100" s="1"/>
      <c r="AS100" s="3"/>
      <c r="AX100" s="85" t="s">
        <v>1177</v>
      </c>
      <c r="AY100" s="94" t="s">
        <v>4</v>
      </c>
      <c r="AZ100" s="83" t="s">
        <v>1282</v>
      </c>
      <c r="BA100" s="89" t="str">
        <f t="shared" si="2"/>
        <v>* Pool Water00PVC</v>
      </c>
      <c r="BB100" s="83" t="s">
        <v>1283</v>
      </c>
    </row>
    <row r="101" spans="43:54" ht="14.1" customHeight="1" x14ac:dyDescent="0.25">
      <c r="AQ101" s="1"/>
      <c r="AS101" s="3"/>
      <c r="AX101" s="85" t="s">
        <v>863</v>
      </c>
      <c r="AY101" s="94" t="s">
        <v>1279</v>
      </c>
      <c r="AZ101" s="83" t="s">
        <v>1284</v>
      </c>
      <c r="BA101" s="89" t="str">
        <f t="shared" si="2"/>
        <v>Chilled Water (CHW)34Stainless Steel</v>
      </c>
      <c r="BB101" s="83" t="s">
        <v>1285</v>
      </c>
    </row>
    <row r="102" spans="43:54" ht="14.1" customHeight="1" x14ac:dyDescent="0.25">
      <c r="AQ102" s="1"/>
      <c r="AS102" s="3"/>
      <c r="AX102" s="85" t="s">
        <v>865</v>
      </c>
      <c r="AY102" s="94" t="s">
        <v>1279</v>
      </c>
      <c r="AZ102" s="83" t="s">
        <v>1284</v>
      </c>
      <c r="BA102" s="89" t="str">
        <f t="shared" si="2"/>
        <v>Condenser Water (CW)34Stainless Steel</v>
      </c>
      <c r="BB102" s="83" t="s">
        <v>1285</v>
      </c>
    </row>
    <row r="103" spans="43:54" ht="14.1" customHeight="1" x14ac:dyDescent="0.25">
      <c r="AQ103" s="1"/>
      <c r="AS103" s="3"/>
      <c r="AX103" s="85" t="s">
        <v>864</v>
      </c>
      <c r="AY103" s="94" t="s">
        <v>1279</v>
      </c>
      <c r="AZ103" s="83" t="s">
        <v>1284</v>
      </c>
      <c r="BA103" s="89" t="str">
        <f t="shared" si="2"/>
        <v>Heating Hot Water (HHW)34Stainless Steel</v>
      </c>
      <c r="BB103" s="83" t="s">
        <v>1285</v>
      </c>
    </row>
    <row r="104" spans="43:54" ht="14.1" customHeight="1" x14ac:dyDescent="0.25">
      <c r="AQ104" s="1"/>
      <c r="AS104" s="3"/>
      <c r="AX104" s="85" t="s">
        <v>872</v>
      </c>
      <c r="AY104" s="94" t="s">
        <v>1279</v>
      </c>
      <c r="AZ104" s="83" t="s">
        <v>1284</v>
      </c>
      <c r="BA104" s="89" t="str">
        <f t="shared" si="2"/>
        <v>Make Up Water (MU) (Non-Potable)34Stainless Steel</v>
      </c>
      <c r="BB104" s="83" t="s">
        <v>1285</v>
      </c>
    </row>
    <row r="105" spans="43:54" ht="14.1" customHeight="1" x14ac:dyDescent="0.25">
      <c r="AQ105" s="1"/>
      <c r="AS105" s="3"/>
      <c r="AX105" s="85" t="s">
        <v>863</v>
      </c>
      <c r="AY105" s="94" t="s">
        <v>1280</v>
      </c>
      <c r="AZ105" s="83" t="s">
        <v>1284</v>
      </c>
      <c r="BA105" s="89" t="str">
        <f t="shared" si="2"/>
        <v>Chilled Water (CHW)01Stainless Steel</v>
      </c>
      <c r="BB105" s="83" t="s">
        <v>1285</v>
      </c>
    </row>
    <row r="106" spans="43:54" ht="14.1" customHeight="1" x14ac:dyDescent="0.25">
      <c r="AQ106" s="1"/>
      <c r="AS106" s="3"/>
      <c r="AX106" s="85" t="s">
        <v>865</v>
      </c>
      <c r="AY106" s="94" t="s">
        <v>1280</v>
      </c>
      <c r="AZ106" s="83" t="s">
        <v>1284</v>
      </c>
      <c r="BA106" s="89" t="str">
        <f t="shared" si="2"/>
        <v>Condenser Water (CW)01Stainless Steel</v>
      </c>
      <c r="BB106" s="83" t="s">
        <v>1285</v>
      </c>
    </row>
    <row r="107" spans="43:54" ht="14.1" customHeight="1" x14ac:dyDescent="0.25">
      <c r="AQ107" s="1"/>
      <c r="AS107" s="3"/>
      <c r="AX107" s="85" t="s">
        <v>864</v>
      </c>
      <c r="AY107" s="94" t="s">
        <v>1280</v>
      </c>
      <c r="AZ107" s="83" t="s">
        <v>1284</v>
      </c>
      <c r="BA107" s="89" t="str">
        <f t="shared" si="2"/>
        <v>Heating Hot Water (HHW)01Stainless Steel</v>
      </c>
      <c r="BB107" s="83" t="s">
        <v>1285</v>
      </c>
    </row>
    <row r="108" spans="43:54" ht="14.1" customHeight="1" x14ac:dyDescent="0.25">
      <c r="AQ108" s="1"/>
      <c r="AS108" s="3"/>
      <c r="AX108" s="85" t="s">
        <v>872</v>
      </c>
      <c r="AY108" s="94" t="s">
        <v>1280</v>
      </c>
      <c r="AZ108" s="83" t="s">
        <v>1284</v>
      </c>
      <c r="BA108" s="89" t="str">
        <f t="shared" si="2"/>
        <v>Make Up Water (MU) (Non-Potable)01Stainless Steel</v>
      </c>
      <c r="BB108" s="83" t="s">
        <v>1285</v>
      </c>
    </row>
    <row r="109" spans="43:54" ht="14.1" customHeight="1" x14ac:dyDescent="0.25">
      <c r="AQ109" s="1"/>
      <c r="AS109" s="3"/>
      <c r="AX109" s="85" t="s">
        <v>1172</v>
      </c>
      <c r="AY109" s="94" t="s">
        <v>4</v>
      </c>
      <c r="AZ109" s="83" t="s">
        <v>1284</v>
      </c>
      <c r="BA109" s="89" t="str">
        <f t="shared" si="2"/>
        <v>* High Temperature Hot Water (HTHW)00Stainless Steel</v>
      </c>
      <c r="BB109" s="83" t="s">
        <v>1283</v>
      </c>
    </row>
    <row r="110" spans="43:54" ht="14.1" customHeight="1" x14ac:dyDescent="0.25">
      <c r="AQ110" s="1"/>
      <c r="AS110" s="3"/>
      <c r="AX110" s="85" t="s">
        <v>1173</v>
      </c>
      <c r="AY110" s="94" t="s">
        <v>4</v>
      </c>
      <c r="AZ110" s="83" t="s">
        <v>1284</v>
      </c>
      <c r="BA110" s="89" t="str">
        <f t="shared" si="2"/>
        <v>* Domestic Hot Water (DHW)00Stainless Steel</v>
      </c>
      <c r="BB110" s="83" t="s">
        <v>1283</v>
      </c>
    </row>
    <row r="111" spans="43:54" ht="14.1" customHeight="1" x14ac:dyDescent="0.25">
      <c r="AQ111" s="1"/>
      <c r="AS111" s="3"/>
      <c r="AX111" s="85" t="s">
        <v>1174</v>
      </c>
      <c r="AY111" s="94" t="s">
        <v>4</v>
      </c>
      <c r="AZ111" s="83" t="s">
        <v>1284</v>
      </c>
      <c r="BA111" s="89" t="str">
        <f t="shared" si="2"/>
        <v>* Domestic Cold Water (DCW)00Stainless Steel</v>
      </c>
      <c r="BB111" s="83" t="s">
        <v>1283</v>
      </c>
    </row>
    <row r="112" spans="43:54" ht="14.1" customHeight="1" x14ac:dyDescent="0.25">
      <c r="AQ112" s="1"/>
      <c r="AS112" s="3"/>
      <c r="AX112" s="85" t="s">
        <v>1175</v>
      </c>
      <c r="AY112" s="94" t="s">
        <v>4</v>
      </c>
      <c r="AZ112" s="83" t="s">
        <v>1284</v>
      </c>
      <c r="BA112" s="89" t="str">
        <f t="shared" si="2"/>
        <v>* Steam Condensate (SC)00Stainless Steel</v>
      </c>
      <c r="BB112" s="83" t="s">
        <v>1283</v>
      </c>
    </row>
    <row r="113" spans="43:54" ht="14.1" customHeight="1" x14ac:dyDescent="0.25">
      <c r="AQ113" s="1"/>
      <c r="AS113" s="3"/>
      <c r="AX113" s="85" t="s">
        <v>1176</v>
      </c>
      <c r="AY113" s="94" t="s">
        <v>4</v>
      </c>
      <c r="AZ113" s="83" t="s">
        <v>1284</v>
      </c>
      <c r="BA113" s="89" t="str">
        <f t="shared" si="2"/>
        <v>* Process Water (PrW)00Stainless Steel</v>
      </c>
      <c r="BB113" s="83" t="s">
        <v>1283</v>
      </c>
    </row>
    <row r="114" spans="43:54" ht="14.1" customHeight="1" x14ac:dyDescent="0.25">
      <c r="AQ114" s="1"/>
      <c r="AS114" s="3"/>
      <c r="AX114" s="85" t="s">
        <v>1178</v>
      </c>
      <c r="AY114" s="94" t="s">
        <v>4</v>
      </c>
      <c r="AZ114" s="83" t="s">
        <v>1284</v>
      </c>
      <c r="BA114" s="89" t="str">
        <f>_xlfn.CONCAT(AX114,AY114,AZ114)</f>
        <v>* Brine (BW)00Stainless Steel</v>
      </c>
      <c r="BB114" s="83" t="s">
        <v>1283</v>
      </c>
    </row>
    <row r="115" spans="43:54" ht="14.1" customHeight="1" x14ac:dyDescent="0.25">
      <c r="AQ115" s="1"/>
      <c r="AS115" s="3"/>
      <c r="AX115" s="85" t="s">
        <v>1179</v>
      </c>
      <c r="AY115" s="94" t="s">
        <v>4</v>
      </c>
      <c r="AZ115" s="83" t="s">
        <v>1284</v>
      </c>
      <c r="BA115" s="89" t="str">
        <f>_xlfn.CONCAT(AX115,AY115,AZ115)</f>
        <v>* Deionized Water (DIW)00Stainless Steel</v>
      </c>
      <c r="BB115" s="83" t="s">
        <v>1283</v>
      </c>
    </row>
    <row r="116" spans="43:54" ht="14.1" customHeight="1" x14ac:dyDescent="0.25">
      <c r="AQ116" s="1"/>
      <c r="AS116" s="3"/>
      <c r="AX116" s="85" t="s">
        <v>1180</v>
      </c>
      <c r="AY116" s="94" t="s">
        <v>4</v>
      </c>
      <c r="AZ116" s="83" t="s">
        <v>1284</v>
      </c>
      <c r="BA116" s="89" t="str">
        <f>_xlfn.CONCAT(AX116,AY116,AZ116)</f>
        <v>* Reverse Osmosis Water (RO)00Stainless Steel</v>
      </c>
      <c r="BB116" s="83" t="s">
        <v>1283</v>
      </c>
    </row>
    <row r="117" spans="43:54" ht="14.1" customHeight="1" x14ac:dyDescent="0.25">
      <c r="AQ117" s="1"/>
      <c r="AS117" s="3"/>
      <c r="AX117" s="85" t="s">
        <v>1177</v>
      </c>
      <c r="AY117" s="94" t="s">
        <v>4</v>
      </c>
      <c r="AZ117" s="83" t="s">
        <v>1284</v>
      </c>
      <c r="BA117" s="89" t="str">
        <f>_xlfn.CONCAT(AX117,AY117,AZ117)</f>
        <v>* Pool Water00Stainless Steel</v>
      </c>
      <c r="BB117" s="83" t="s">
        <v>1283</v>
      </c>
    </row>
    <row r="118" spans="43:54" ht="14.1" customHeight="1" x14ac:dyDescent="0.25">
      <c r="AQ118" s="1"/>
      <c r="AS118" s="3"/>
    </row>
    <row r="119" spans="43:54" ht="14.1" customHeight="1" x14ac:dyDescent="0.25">
      <c r="AQ119" s="1"/>
      <c r="AS119" s="3"/>
    </row>
    <row r="120" spans="43:54" ht="14.1" customHeight="1" x14ac:dyDescent="0.25">
      <c r="AQ120" s="1"/>
      <c r="AS120" s="3"/>
    </row>
    <row r="121" spans="43:54" ht="14.1" customHeight="1" x14ac:dyDescent="0.25">
      <c r="AQ121" s="1"/>
      <c r="AS121" s="3"/>
    </row>
    <row r="122" spans="43:54" ht="14.1" customHeight="1" x14ac:dyDescent="0.25">
      <c r="AQ122" s="1"/>
      <c r="AS122" s="3"/>
    </row>
    <row r="123" spans="43:54" ht="14.1" customHeight="1" x14ac:dyDescent="0.25">
      <c r="AQ123" s="1"/>
      <c r="AS123" s="3"/>
    </row>
    <row r="124" spans="43:54" ht="14.1" customHeight="1" x14ac:dyDescent="0.25"/>
    <row r="125" spans="43:54" ht="14.1" customHeight="1" x14ac:dyDescent="0.25"/>
    <row r="126" spans="43:54" ht="14.1" customHeight="1" x14ac:dyDescent="0.25"/>
    <row r="127" spans="43:54" x14ac:dyDescent="0.25">
      <c r="AQ127" s="1"/>
      <c r="AS127" s="3"/>
    </row>
    <row r="128" spans="43:54" x14ac:dyDescent="0.25">
      <c r="AQ128" s="1"/>
      <c r="AS128" s="3"/>
    </row>
    <row r="129" spans="43:45" x14ac:dyDescent="0.25">
      <c r="AQ129" s="1"/>
      <c r="AS129" s="3"/>
    </row>
    <row r="130" spans="43:45" x14ac:dyDescent="0.25">
      <c r="AQ130" s="1"/>
      <c r="AS130" s="3"/>
    </row>
    <row r="131" spans="43:45" x14ac:dyDescent="0.25">
      <c r="AQ131" s="1"/>
      <c r="AS131" s="3"/>
    </row>
    <row r="132" spans="43:45" x14ac:dyDescent="0.25">
      <c r="AQ132" s="1"/>
      <c r="AS132" s="3"/>
    </row>
    <row r="133" spans="43:45" x14ac:dyDescent="0.25">
      <c r="AQ133" s="1"/>
      <c r="AS133" s="3"/>
    </row>
  </sheetData>
  <sheetProtection algorithmName="SHA-512" hashValue="jx+h/DRmktXpYdYDd+Et2iDIsRqJUEK/X50jXAg0N8dIVOnbQyZDhVrZAavA67wMKhSWGz17RjasBU0vvRU8UQ==" saltValue="3rSihAUKXj6L668E4+DdXw==" spinCount="100000" sheet="1" formatCells="0" selectLockedCells="1"/>
  <dataConsolidate/>
  <mergeCells count="27">
    <mergeCell ref="G27:H27"/>
    <mergeCell ref="B29:H29"/>
    <mergeCell ref="A32:H32"/>
    <mergeCell ref="AF12:AF13"/>
    <mergeCell ref="C26:D26"/>
    <mergeCell ref="G26:H26"/>
    <mergeCell ref="A9:A26"/>
    <mergeCell ref="F10:F11"/>
    <mergeCell ref="G10:G11"/>
    <mergeCell ref="H10:H11"/>
    <mergeCell ref="C27:D27"/>
    <mergeCell ref="AG12:AG13"/>
    <mergeCell ref="T20:U20"/>
    <mergeCell ref="F22:H24"/>
    <mergeCell ref="B22:B23"/>
    <mergeCell ref="C22:C23"/>
    <mergeCell ref="D22:D23"/>
    <mergeCell ref="F15:F16"/>
    <mergeCell ref="G15:G16"/>
    <mergeCell ref="H15:H16"/>
    <mergeCell ref="G17:H17"/>
    <mergeCell ref="F21:H21"/>
    <mergeCell ref="B7:C7"/>
    <mergeCell ref="B1:F2"/>
    <mergeCell ref="B4:E4"/>
    <mergeCell ref="C5:D5"/>
    <mergeCell ref="G5:H5"/>
  </mergeCells>
  <dataValidations count="3">
    <dataValidation type="list" allowBlank="1" showInputMessage="1" showErrorMessage="1" sqref="H20" xr:uid="{9FF12799-AF06-4E16-9A70-3974FACDECB2}">
      <formula1>$AB$27:$AB$29</formula1>
    </dataValidation>
    <dataValidation type="list" allowBlank="1" showInputMessage="1" sqref="D8" xr:uid="{D6305ABB-C5E5-453C-8A4C-F41D09E6FB2E}">
      <formula1>$AB$13:$AB$26</formula1>
    </dataValidation>
    <dataValidation type="list" allowBlank="1" showInputMessage="1" sqref="D9" xr:uid="{918BAF76-F2AB-42F8-8375-7D01A8FE3FB1}">
      <formula1>IF(OR(AND(D8=$AB$13),(D8=$AB$14),(D8=$AB$15),(D8=$AB$16),(D8=$AB$17)),$AE$13:$AE$31,$AE$15:$AE$31)</formula1>
    </dataValidation>
  </dataValidations>
  <hyperlinks>
    <hyperlink ref="A32:H32" location="'Table of Contents'!A1" display="To return to the index, click this link" xr:uid="{FFB43454-D6F2-4500-98DC-29B1541C616A}"/>
  </hyperlinks>
  <printOptions horizontalCentered="1"/>
  <pageMargins left="0.25" right="0.25" top="0.5" bottom="0.75" header="0.3" footer="0.3"/>
  <pageSetup scale="53"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sizeWithCells="1">
                  <from>
                    <xdr:col>6</xdr:col>
                    <xdr:colOff>57150</xdr:colOff>
                    <xdr:row>16</xdr:row>
                    <xdr:rowOff>238125</xdr:rowOff>
                  </from>
                  <to>
                    <xdr:col>6</xdr:col>
                    <xdr:colOff>361950</xdr:colOff>
                    <xdr:row>16</xdr:row>
                    <xdr:rowOff>457200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sizeWithCells="1">
                  <from>
                    <xdr:col>6</xdr:col>
                    <xdr:colOff>1533525</xdr:colOff>
                    <xdr:row>16</xdr:row>
                    <xdr:rowOff>228600</xdr:rowOff>
                  </from>
                  <to>
                    <xdr:col>6</xdr:col>
                    <xdr:colOff>1838325</xdr:colOff>
                    <xdr:row>16</xdr:row>
                    <xdr:rowOff>447675</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sizeWithCells="1">
                  <from>
                    <xdr:col>6</xdr:col>
                    <xdr:colOff>2962275</xdr:colOff>
                    <xdr:row>16</xdr:row>
                    <xdr:rowOff>219075</xdr:rowOff>
                  </from>
                  <to>
                    <xdr:col>6</xdr:col>
                    <xdr:colOff>3267075</xdr:colOff>
                    <xdr:row>16</xdr:row>
                    <xdr:rowOff>438150</xdr:rowOff>
                  </to>
                </anchor>
              </controlPr>
            </control>
          </mc:Choice>
        </mc:AlternateContent>
        <mc:AlternateContent xmlns:mc="http://schemas.openxmlformats.org/markup-compatibility/2006">
          <mc:Choice Requires="x14">
            <control shapeId="97284" r:id="rId7" name="Check Box 4">
              <controlPr defaultSize="0" autoFill="0" autoLine="0" autoPict="0">
                <anchor moveWithCells="1" sizeWithCells="1">
                  <from>
                    <xdr:col>6</xdr:col>
                    <xdr:colOff>3971925</xdr:colOff>
                    <xdr:row>16</xdr:row>
                    <xdr:rowOff>219075</xdr:rowOff>
                  </from>
                  <to>
                    <xdr:col>7</xdr:col>
                    <xdr:colOff>276225</xdr:colOff>
                    <xdr:row>16</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01DAB2B-0432-4A40-8B9B-8AA934157AA0}">
          <x14:formula1>
            <xm:f>RF!$H$22:$H$26</xm:f>
          </x14:formula1>
          <xm:sqref>D10</xm:sqref>
        </x14:dataValidation>
        <x14:dataValidation type="list" allowBlank="1" showInputMessage="1" showErrorMessage="1" xr:uid="{D3CCB85B-6915-4888-899C-C8F0631644F8}">
          <x14:formula1>
            <xm:f>RF!$F$22:$F$24</xm:f>
          </x14:formula1>
          <xm:sqref>H19</xm:sqref>
        </x14:dataValidation>
        <x14:dataValidation type="list" allowBlank="1" showInputMessage="1" showErrorMessage="1" xr:uid="{251266A0-6051-45CE-9FB6-41EC6D68C8C3}">
          <x14:formula1>
            <xm:f>IF(D10=RF!$I$21,RF!$I$22:$I$25,IF(D10=RF!$J$21,RF!$J$22:$J$25,IF(D10=RF!$K$21,RF!$K$22:$K$24,IF(D10=RF!$L$21,RF!$L$22:$L$25,RF!$M$21))))</xm:f>
          </x14:formula1>
          <xm:sqref>D21</xm:sqref>
        </x14:dataValidation>
        <x14:dataValidation type="list" allowBlank="1" showInputMessage="1" showErrorMessage="1" xr:uid="{A1B4CB6B-E9D4-479B-8FF6-58454B3989BD}">
          <x14:formula1>
            <xm:f>IF(D12=$AC$13,RF!$F$22:$F$24,RF!$F$25)</xm:f>
          </x14:formula1>
          <xm:sqref>D22:D23</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319D5-5D5D-4C63-A9B2-2336761339F3}">
  <sheetPr codeName="Sheet48">
    <tabColor theme="7"/>
    <pageSetUpPr autoPageBreaks="0" fitToPage="1"/>
  </sheetPr>
  <dimension ref="A1:AF38"/>
  <sheetViews>
    <sheetView showGridLines="0" zoomScaleNormal="100" workbookViewId="0">
      <selection activeCell="D6" sqref="D6"/>
    </sheetView>
  </sheetViews>
  <sheetFormatPr defaultColWidth="9.140625" defaultRowHeight="15" x14ac:dyDescent="0.25"/>
  <cols>
    <col min="1" max="1" width="5.5703125" customWidth="1"/>
    <col min="2" max="2" width="24.5703125" customWidth="1"/>
    <col min="3" max="3" width="61.85546875" customWidth="1"/>
    <col min="4" max="4" width="31.7109375" customWidth="1"/>
    <col min="5" max="5" width="2.7109375" customWidth="1"/>
    <col min="6" max="6" width="28.42578125" customWidth="1"/>
    <col min="7" max="7" width="61.85546875" customWidth="1"/>
    <col min="8" max="8" width="24.5703125" customWidth="1"/>
    <col min="9" max="9" width="9.5703125" customWidth="1"/>
    <col min="10" max="12" width="9.140625" hidden="1" customWidth="1"/>
    <col min="13" max="13" width="20.7109375" hidden="1" customWidth="1"/>
    <col min="14" max="20" width="9.140625" hidden="1" customWidth="1"/>
    <col min="21" max="21" width="26.42578125" hidden="1" customWidth="1"/>
    <col min="22" max="24" width="9.140625" hidden="1" customWidth="1"/>
    <col min="25" max="25" width="12.140625" hidden="1" customWidth="1"/>
    <col min="26" max="29" width="9.140625" hidden="1" customWidth="1"/>
    <col min="30" max="30" width="18" hidden="1" customWidth="1"/>
    <col min="31" max="32" width="9.140625" hidden="1" customWidth="1"/>
    <col min="33" max="38" width="9.140625" customWidth="1"/>
  </cols>
  <sheetData>
    <row r="1" spans="1:30" ht="37.5" customHeight="1" x14ac:dyDescent="0.25">
      <c r="B1" s="531" t="s">
        <v>6936</v>
      </c>
      <c r="C1" s="453"/>
      <c r="D1" s="453"/>
      <c r="E1" s="453"/>
      <c r="F1" s="453"/>
      <c r="G1" s="454"/>
      <c r="H1" s="403"/>
    </row>
    <row r="2" spans="1:30" ht="39.75" customHeight="1" x14ac:dyDescent="0.25">
      <c r="A2" s="208"/>
      <c r="B2" s="455"/>
      <c r="C2" s="455"/>
      <c r="D2" s="455"/>
      <c r="E2" s="455"/>
      <c r="F2" s="455"/>
      <c r="G2" s="427"/>
      <c r="H2" s="403"/>
    </row>
    <row r="3" spans="1:30" ht="25.5" customHeight="1" thickBot="1" x14ac:dyDescent="0.3">
      <c r="B3" s="794" t="s">
        <v>1232</v>
      </c>
      <c r="C3" s="794"/>
      <c r="D3" s="794"/>
      <c r="E3" s="794"/>
      <c r="F3" s="398"/>
      <c r="G3" s="403"/>
      <c r="H3" s="403"/>
    </row>
    <row r="4" spans="1:30" ht="27.75" customHeight="1" thickBot="1" x14ac:dyDescent="0.3">
      <c r="A4" s="10"/>
      <c r="B4" s="445" t="s">
        <v>6937</v>
      </c>
      <c r="C4" s="795" t="s">
        <v>6938</v>
      </c>
      <c r="D4" s="796"/>
      <c r="E4" s="403"/>
      <c r="F4" s="445" t="s">
        <v>38</v>
      </c>
      <c r="G4" s="795" t="s">
        <v>1516</v>
      </c>
      <c r="H4" s="796"/>
      <c r="N4" s="549" t="s">
        <v>1262</v>
      </c>
      <c r="O4" s="597"/>
      <c r="P4" s="546" t="s">
        <v>5209</v>
      </c>
      <c r="Q4" s="549" t="s">
        <v>6939</v>
      </c>
      <c r="R4" s="549" t="s">
        <v>6940</v>
      </c>
      <c r="S4" s="549" t="s">
        <v>6941</v>
      </c>
      <c r="T4" s="549" t="s">
        <v>6942</v>
      </c>
      <c r="U4" s="546" t="s">
        <v>6</v>
      </c>
      <c r="V4" s="598"/>
      <c r="W4" s="543" t="s">
        <v>5209</v>
      </c>
      <c r="X4" s="543" t="s">
        <v>6943</v>
      </c>
      <c r="Y4" s="543" t="s">
        <v>6944</v>
      </c>
      <c r="Z4" s="543" t="s">
        <v>6945</v>
      </c>
      <c r="AA4" s="543" t="s">
        <v>6946</v>
      </c>
    </row>
    <row r="5" spans="1:30" ht="10.35" customHeight="1" x14ac:dyDescent="0.25">
      <c r="A5" s="11"/>
      <c r="B5" s="446"/>
      <c r="C5" s="447"/>
      <c r="D5" s="447"/>
      <c r="E5" s="374"/>
      <c r="F5" s="448"/>
      <c r="G5" s="447"/>
      <c r="H5" s="447"/>
      <c r="N5" s="599" t="s">
        <v>1455</v>
      </c>
      <c r="O5" s="86" t="s">
        <v>6939</v>
      </c>
      <c r="P5" s="84" t="str">
        <f>IF(D8="","",VLOOKUP(D8,N5:O28,2,FALSE))</f>
        <v/>
      </c>
      <c r="Q5" s="86" t="s">
        <v>1273</v>
      </c>
      <c r="R5" s="86" t="s">
        <v>1274</v>
      </c>
      <c r="S5" s="86" t="s">
        <v>1275</v>
      </c>
      <c r="T5" s="86" t="s">
        <v>1276</v>
      </c>
      <c r="U5" s="600" t="s">
        <v>863</v>
      </c>
      <c r="V5" s="93" t="s">
        <v>6943</v>
      </c>
      <c r="W5" s="93" t="str">
        <f>IF(D7="","",VLOOKUP(D7,U5:V18,2,FALSE))</f>
        <v/>
      </c>
      <c r="X5" s="93">
        <v>1</v>
      </c>
      <c r="Y5" s="86">
        <v>2</v>
      </c>
      <c r="Z5" s="93">
        <v>3</v>
      </c>
      <c r="AA5" s="93">
        <v>1</v>
      </c>
    </row>
    <row r="6" spans="1:30" ht="26.85" customHeight="1" x14ac:dyDescent="0.25">
      <c r="A6" s="11"/>
      <c r="B6" s="791" t="s">
        <v>889</v>
      </c>
      <c r="C6" s="792"/>
      <c r="D6" s="247"/>
      <c r="E6" s="186"/>
      <c r="F6" s="278" t="s">
        <v>889</v>
      </c>
      <c r="G6" s="279"/>
      <c r="H6" s="247"/>
      <c r="N6" s="599" t="s">
        <v>1456</v>
      </c>
      <c r="O6" s="86" t="s">
        <v>6939</v>
      </c>
      <c r="Q6" s="86" t="s">
        <v>1274</v>
      </c>
      <c r="R6" s="86" t="s">
        <v>1275</v>
      </c>
      <c r="S6" s="86" t="s">
        <v>1276</v>
      </c>
      <c r="T6" s="86" t="s">
        <v>5220</v>
      </c>
      <c r="U6" s="600" t="s">
        <v>864</v>
      </c>
      <c r="V6" s="93" t="s">
        <v>6944</v>
      </c>
      <c r="X6" s="93"/>
      <c r="Y6" s="93"/>
      <c r="Z6" s="93"/>
      <c r="AA6" s="93">
        <v>2</v>
      </c>
    </row>
    <row r="7" spans="1:30" ht="30.75" customHeight="1" x14ac:dyDescent="0.25">
      <c r="A7" s="11"/>
      <c r="B7" s="280" t="s">
        <v>6</v>
      </c>
      <c r="C7" s="281" t="s">
        <v>6947</v>
      </c>
      <c r="D7" s="12"/>
      <c r="E7" s="186"/>
      <c r="F7" s="280" t="s">
        <v>1103</v>
      </c>
      <c r="G7" s="281" t="s">
        <v>21</v>
      </c>
      <c r="H7" s="247"/>
      <c r="N7" s="599" t="s">
        <v>1457</v>
      </c>
      <c r="O7" s="86" t="s">
        <v>6939</v>
      </c>
      <c r="Q7" s="86" t="s">
        <v>1275</v>
      </c>
      <c r="R7" s="86" t="s">
        <v>1276</v>
      </c>
      <c r="S7" s="86" t="s">
        <v>5220</v>
      </c>
      <c r="T7" s="86" t="s">
        <v>5223</v>
      </c>
      <c r="U7" s="600" t="s">
        <v>865</v>
      </c>
      <c r="V7" s="93" t="s">
        <v>6943</v>
      </c>
      <c r="X7" s="93"/>
      <c r="Y7" s="93"/>
      <c r="Z7" s="93"/>
      <c r="AA7" s="93">
        <v>3</v>
      </c>
    </row>
    <row r="8" spans="1:30" ht="35.85" customHeight="1" x14ac:dyDescent="0.25">
      <c r="A8" s="827" t="s">
        <v>14</v>
      </c>
      <c r="B8" s="380" t="s">
        <v>1549</v>
      </c>
      <c r="C8" s="281" t="s">
        <v>6947</v>
      </c>
      <c r="D8" s="247"/>
      <c r="E8" s="11"/>
      <c r="F8" s="282" t="s">
        <v>1104</v>
      </c>
      <c r="G8" s="283" t="s">
        <v>22</v>
      </c>
      <c r="H8" s="247"/>
      <c r="N8" s="599" t="s">
        <v>1458</v>
      </c>
      <c r="O8" s="86" t="s">
        <v>6939</v>
      </c>
      <c r="Q8" s="86" t="s">
        <v>1276</v>
      </c>
      <c r="R8" s="86" t="s">
        <v>5220</v>
      </c>
      <c r="S8" s="86" t="s">
        <v>5223</v>
      </c>
      <c r="T8" s="86" t="s">
        <v>5224</v>
      </c>
      <c r="U8" s="600" t="s">
        <v>873</v>
      </c>
      <c r="V8" s="93" t="s">
        <v>6945</v>
      </c>
      <c r="Z8" s="192" t="s">
        <v>27</v>
      </c>
      <c r="AA8" s="209"/>
    </row>
    <row r="9" spans="1:30" ht="40.9" customHeight="1" x14ac:dyDescent="0.25">
      <c r="A9" s="827"/>
      <c r="B9" s="278" t="s">
        <v>10</v>
      </c>
      <c r="C9" s="283" t="s">
        <v>6948</v>
      </c>
      <c r="D9" s="247"/>
      <c r="E9" s="11"/>
      <c r="F9" s="804" t="s">
        <v>1105</v>
      </c>
      <c r="G9" s="806" t="s">
        <v>1528</v>
      </c>
      <c r="H9" s="814"/>
      <c r="N9" s="599" t="s">
        <v>1459</v>
      </c>
      <c r="O9" s="86" t="s">
        <v>6939</v>
      </c>
      <c r="Q9" s="86" t="s">
        <v>5220</v>
      </c>
      <c r="R9" s="86" t="s">
        <v>5223</v>
      </c>
      <c r="S9" s="86" t="s">
        <v>5224</v>
      </c>
      <c r="T9" s="86" t="s">
        <v>5225</v>
      </c>
      <c r="U9" s="600" t="s">
        <v>876</v>
      </c>
      <c r="V9" s="93" t="s">
        <v>6945</v>
      </c>
      <c r="X9" s="601" t="s">
        <v>10</v>
      </c>
      <c r="Y9" s="546" t="s">
        <v>5218</v>
      </c>
      <c r="Z9" s="546" t="s">
        <v>1281</v>
      </c>
      <c r="AA9" s="546" t="s">
        <v>1284</v>
      </c>
      <c r="AB9" s="546" t="s">
        <v>7014</v>
      </c>
      <c r="AC9" s="545" t="s">
        <v>7015</v>
      </c>
      <c r="AD9" s="546" t="s">
        <v>905</v>
      </c>
    </row>
    <row r="10" spans="1:30" ht="34.35" customHeight="1" x14ac:dyDescent="0.25">
      <c r="A10" s="827"/>
      <c r="B10" s="280" t="s">
        <v>6949</v>
      </c>
      <c r="C10" s="281" t="s">
        <v>7013</v>
      </c>
      <c r="D10" s="247"/>
      <c r="E10" s="188"/>
      <c r="F10" s="832"/>
      <c r="G10" s="807"/>
      <c r="H10" s="815"/>
      <c r="N10" s="599" t="s">
        <v>1460</v>
      </c>
      <c r="O10" s="86" t="s">
        <v>6939</v>
      </c>
      <c r="Q10" s="86" t="s">
        <v>5223</v>
      </c>
      <c r="R10" s="86" t="s">
        <v>5224</v>
      </c>
      <c r="S10" s="86" t="s">
        <v>5225</v>
      </c>
      <c r="U10" s="600" t="s">
        <v>877</v>
      </c>
      <c r="V10" s="93" t="s">
        <v>6946</v>
      </c>
      <c r="X10" s="101" t="s">
        <v>1277</v>
      </c>
      <c r="Y10" s="84" t="s">
        <v>1304</v>
      </c>
      <c r="Z10" s="84" t="s">
        <v>1382</v>
      </c>
      <c r="AA10" s="84" t="s">
        <v>1386</v>
      </c>
      <c r="AB10" s="84" t="s">
        <v>7019</v>
      </c>
      <c r="AC10" s="84" t="s">
        <v>7021</v>
      </c>
      <c r="AD10" s="84" t="s">
        <v>5219</v>
      </c>
    </row>
    <row r="11" spans="1:30" ht="37.15" customHeight="1" x14ac:dyDescent="0.25">
      <c r="A11" s="827"/>
      <c r="B11" s="280" t="s">
        <v>6950</v>
      </c>
      <c r="C11" s="281" t="s">
        <v>6951</v>
      </c>
      <c r="D11" s="247"/>
      <c r="E11" s="188"/>
      <c r="F11" s="284" t="s">
        <v>1106</v>
      </c>
      <c r="G11" s="277" t="s">
        <v>1109</v>
      </c>
      <c r="H11" s="12"/>
      <c r="N11" s="599" t="s">
        <v>1461</v>
      </c>
      <c r="O11" s="86" t="s">
        <v>6940</v>
      </c>
      <c r="R11" s="86" t="s">
        <v>5225</v>
      </c>
      <c r="U11" s="600" t="s">
        <v>878</v>
      </c>
      <c r="V11" s="93" t="s">
        <v>6943</v>
      </c>
      <c r="X11" s="101" t="s">
        <v>1282</v>
      </c>
      <c r="Y11" s="84" t="s">
        <v>1374</v>
      </c>
      <c r="Z11" s="84" t="s">
        <v>1385</v>
      </c>
      <c r="AA11" s="84" t="s">
        <v>1390</v>
      </c>
      <c r="AB11" s="84" t="s">
        <v>7020</v>
      </c>
      <c r="AC11" s="84" t="s">
        <v>7022</v>
      </c>
      <c r="AD11" s="84" t="s">
        <v>5221</v>
      </c>
    </row>
    <row r="12" spans="1:30" ht="35.25" customHeight="1" x14ac:dyDescent="0.25">
      <c r="A12" s="827"/>
      <c r="B12" s="280" t="s">
        <v>6952</v>
      </c>
      <c r="C12" s="281" t="s">
        <v>6953</v>
      </c>
      <c r="D12" s="247"/>
      <c r="E12" s="188"/>
      <c r="F12" s="287" t="s">
        <v>1519</v>
      </c>
      <c r="G12" s="281" t="s">
        <v>1110</v>
      </c>
      <c r="H12" s="247"/>
      <c r="N12" s="599" t="s">
        <v>1462</v>
      </c>
      <c r="O12" s="86" t="s">
        <v>6940</v>
      </c>
      <c r="U12" s="600" t="s">
        <v>880</v>
      </c>
      <c r="V12" s="93" t="s">
        <v>6946</v>
      </c>
      <c r="X12" s="101" t="s">
        <v>1281</v>
      </c>
      <c r="Y12" s="84" t="s">
        <v>1384</v>
      </c>
      <c r="Z12" s="84" t="s">
        <v>1389</v>
      </c>
      <c r="AA12" s="84" t="s">
        <v>1383</v>
      </c>
      <c r="AB12" s="84" t="s">
        <v>3852</v>
      </c>
      <c r="AC12" s="84" t="s">
        <v>7023</v>
      </c>
      <c r="AD12" s="84"/>
    </row>
    <row r="13" spans="1:30" ht="33.6" customHeight="1" x14ac:dyDescent="0.25">
      <c r="A13" s="827"/>
      <c r="B13" s="280" t="s">
        <v>6954</v>
      </c>
      <c r="C13" s="281" t="s">
        <v>6955</v>
      </c>
      <c r="D13" s="247"/>
      <c r="E13" s="188"/>
      <c r="F13" s="287" t="s">
        <v>1520</v>
      </c>
      <c r="G13" s="381" t="s">
        <v>26</v>
      </c>
      <c r="H13" s="249"/>
      <c r="N13" s="599" t="s">
        <v>1463</v>
      </c>
      <c r="O13" s="86" t="s">
        <v>6940</v>
      </c>
      <c r="U13" s="600" t="s">
        <v>5227</v>
      </c>
      <c r="V13" s="93" t="s">
        <v>6944</v>
      </c>
      <c r="X13" s="101" t="s">
        <v>1284</v>
      </c>
      <c r="Y13" s="622" t="s">
        <v>1388</v>
      </c>
      <c r="Z13" s="623" t="s">
        <v>7016</v>
      </c>
      <c r="AA13" s="115"/>
      <c r="AB13" s="84" t="s">
        <v>3853</v>
      </c>
      <c r="AC13" s="84" t="s">
        <v>7024</v>
      </c>
    </row>
    <row r="14" spans="1:30" ht="60" customHeight="1" x14ac:dyDescent="0.25">
      <c r="A14" s="827"/>
      <c r="B14" s="280" t="s">
        <v>6956</v>
      </c>
      <c r="C14" s="281" t="s">
        <v>7037</v>
      </c>
      <c r="D14" s="247"/>
      <c r="E14" s="188"/>
      <c r="F14" s="804" t="s">
        <v>1522</v>
      </c>
      <c r="G14" s="806" t="s">
        <v>1614</v>
      </c>
      <c r="H14" s="814"/>
      <c r="N14" s="599" t="s">
        <v>1464</v>
      </c>
      <c r="O14" s="86" t="s">
        <v>6941</v>
      </c>
      <c r="U14" s="600" t="s">
        <v>5228</v>
      </c>
      <c r="V14" s="93" t="s">
        <v>6943</v>
      </c>
      <c r="X14" s="101" t="s">
        <v>7014</v>
      </c>
      <c r="Y14" s="622" t="s">
        <v>1390</v>
      </c>
      <c r="Z14" s="623" t="s">
        <v>7017</v>
      </c>
      <c r="AA14" s="115"/>
      <c r="AB14" s="84" t="s">
        <v>3854</v>
      </c>
      <c r="AC14" s="84" t="s">
        <v>7025</v>
      </c>
    </row>
    <row r="15" spans="1:30" ht="40.15" customHeight="1" x14ac:dyDescent="0.25">
      <c r="A15" s="827"/>
      <c r="B15" s="280" t="s">
        <v>6958</v>
      </c>
      <c r="C15" s="281" t="s">
        <v>6959</v>
      </c>
      <c r="D15" s="247"/>
      <c r="E15" s="188"/>
      <c r="F15" s="805"/>
      <c r="G15" s="807"/>
      <c r="H15" s="815"/>
      <c r="N15" s="599" t="s">
        <v>1465</v>
      </c>
      <c r="O15" s="86" t="s">
        <v>6941</v>
      </c>
      <c r="U15" s="600" t="s">
        <v>5229</v>
      </c>
      <c r="V15" s="93" t="s">
        <v>6944</v>
      </c>
      <c r="X15" s="101" t="s">
        <v>7015</v>
      </c>
      <c r="Z15" s="623" t="s">
        <v>7018</v>
      </c>
      <c r="AA15" s="115"/>
      <c r="AB15" s="84" t="s">
        <v>3855</v>
      </c>
      <c r="AC15" s="84" t="s">
        <v>7026</v>
      </c>
    </row>
    <row r="16" spans="1:30" ht="41.25" customHeight="1" x14ac:dyDescent="0.25">
      <c r="A16" s="827"/>
      <c r="B16" s="280" t="s">
        <v>18</v>
      </c>
      <c r="C16" s="281" t="s">
        <v>17</v>
      </c>
      <c r="D16" s="59"/>
      <c r="E16" s="188"/>
      <c r="F16" s="55" t="s">
        <v>1111</v>
      </c>
      <c r="G16" s="816" t="s">
        <v>1530</v>
      </c>
      <c r="H16" s="817"/>
      <c r="N16" s="599" t="s">
        <v>1466</v>
      </c>
      <c r="O16" s="86" t="s">
        <v>6942</v>
      </c>
      <c r="U16" s="600" t="s">
        <v>5230</v>
      </c>
      <c r="V16" s="93" t="s">
        <v>6943</v>
      </c>
      <c r="X16" s="84" t="s">
        <v>7027</v>
      </c>
      <c r="AB16" s="84" t="s">
        <v>3856</v>
      </c>
    </row>
    <row r="17" spans="1:30" ht="39.75" customHeight="1" x14ac:dyDescent="0.25">
      <c r="A17" s="827"/>
      <c r="B17" s="280" t="s">
        <v>12</v>
      </c>
      <c r="C17" s="281" t="s">
        <v>1194</v>
      </c>
      <c r="D17" s="247"/>
      <c r="E17" s="188"/>
      <c r="F17" s="278" t="s">
        <v>5</v>
      </c>
      <c r="G17" s="281" t="s">
        <v>1195</v>
      </c>
      <c r="H17" s="12"/>
      <c r="N17" s="599" t="s">
        <v>3566</v>
      </c>
      <c r="O17" s="86" t="s">
        <v>6942</v>
      </c>
      <c r="U17" s="599" t="s">
        <v>5231</v>
      </c>
      <c r="V17" s="93" t="s">
        <v>6943</v>
      </c>
      <c r="X17" s="101" t="s">
        <v>7028</v>
      </c>
      <c r="AB17" s="84" t="s">
        <v>3857</v>
      </c>
    </row>
    <row r="18" spans="1:30" ht="33" customHeight="1" x14ac:dyDescent="0.25">
      <c r="A18" s="827"/>
      <c r="B18" s="278" t="s">
        <v>1183</v>
      </c>
      <c r="C18" s="281" t="s">
        <v>1551</v>
      </c>
      <c r="D18" s="12"/>
      <c r="E18" s="188"/>
      <c r="F18" s="280" t="s">
        <v>9</v>
      </c>
      <c r="G18" s="281" t="s">
        <v>1551</v>
      </c>
      <c r="H18" s="58"/>
      <c r="N18" s="600" t="s">
        <v>5233</v>
      </c>
      <c r="O18" s="86" t="s">
        <v>6942</v>
      </c>
      <c r="U18" s="599" t="s">
        <v>5234</v>
      </c>
      <c r="V18" s="93" t="s">
        <v>6944</v>
      </c>
      <c r="X18" s="84" t="s">
        <v>5226</v>
      </c>
      <c r="AB18" s="84" t="s">
        <v>3858</v>
      </c>
    </row>
    <row r="19" spans="1:30" ht="40.15" customHeight="1" x14ac:dyDescent="0.25">
      <c r="A19" s="827"/>
      <c r="B19" s="280" t="s">
        <v>9</v>
      </c>
      <c r="C19" s="281" t="s">
        <v>1646</v>
      </c>
      <c r="D19" s="247"/>
      <c r="E19" s="188"/>
      <c r="F19" s="280" t="s">
        <v>1619</v>
      </c>
      <c r="G19" s="281" t="s">
        <v>1551</v>
      </c>
      <c r="H19" s="58"/>
      <c r="N19" s="600" t="s">
        <v>3567</v>
      </c>
      <c r="O19" s="86" t="s">
        <v>6942</v>
      </c>
      <c r="X19" s="23"/>
    </row>
    <row r="20" spans="1:30" ht="32.450000000000003" customHeight="1" x14ac:dyDescent="0.25">
      <c r="A20" s="827"/>
      <c r="B20" s="810" t="s">
        <v>1200</v>
      </c>
      <c r="C20" s="833"/>
      <c r="D20" s="834"/>
      <c r="N20" s="600" t="s">
        <v>5235</v>
      </c>
      <c r="O20" s="86" t="s">
        <v>6942</v>
      </c>
      <c r="Y20" s="211"/>
      <c r="Z20" s="211"/>
      <c r="AB20" s="20"/>
      <c r="AC20" s="3"/>
      <c r="AD20" s="602"/>
    </row>
    <row r="21" spans="1:30" ht="12" customHeight="1" x14ac:dyDescent="0.25">
      <c r="B21" s="798"/>
      <c r="C21" s="799"/>
      <c r="D21" s="800"/>
      <c r="N21" s="600" t="s">
        <v>3568</v>
      </c>
      <c r="O21" s="86" t="s">
        <v>6942</v>
      </c>
      <c r="AB21" s="22"/>
      <c r="AC21" s="3"/>
      <c r="AD21" s="602"/>
    </row>
    <row r="22" spans="1:30" ht="45" customHeight="1" x14ac:dyDescent="0.25">
      <c r="B22" s="801"/>
      <c r="C22" s="802"/>
      <c r="D22" s="803"/>
      <c r="N22" s="600" t="s">
        <v>3569</v>
      </c>
      <c r="O22" s="86" t="s">
        <v>6942</v>
      </c>
      <c r="AB22" s="22"/>
      <c r="AC22" s="3"/>
      <c r="AD22" s="602"/>
    </row>
    <row r="23" spans="1:30" ht="12.6" customHeight="1" thickBot="1" x14ac:dyDescent="0.3">
      <c r="N23" s="600" t="s">
        <v>5236</v>
      </c>
      <c r="O23" s="86" t="s">
        <v>6942</v>
      </c>
      <c r="AB23" s="22"/>
      <c r="AC23" s="3"/>
      <c r="AD23" s="602"/>
    </row>
    <row r="24" spans="1:30" ht="36.6" customHeight="1" x14ac:dyDescent="0.25">
      <c r="B24" s="15" t="s">
        <v>3</v>
      </c>
      <c r="C24" s="825" t="str">
        <f>CONCATENATE("FT-3400","-",D10,D11,D12,"-",D13,D14,D15)</f>
        <v>FT-3400--</v>
      </c>
      <c r="D24" s="826"/>
      <c r="E24" s="251"/>
      <c r="F24" s="252" t="s">
        <v>3</v>
      </c>
      <c r="G24" s="825" t="str">
        <f>CONCATENATE("SYS-10","-",H7,H8,H9,H11,"-",H12,H13,H14)</f>
        <v>SYS-10--</v>
      </c>
      <c r="H24" s="826"/>
      <c r="N24" s="600" t="s">
        <v>3570</v>
      </c>
      <c r="O24" s="86" t="s">
        <v>6942</v>
      </c>
      <c r="AB24" s="22"/>
      <c r="AD24" s="22"/>
    </row>
    <row r="25" spans="1:30" ht="66" customHeight="1" thickBot="1" x14ac:dyDescent="0.3">
      <c r="B25" s="16" t="s">
        <v>39</v>
      </c>
      <c r="C25" s="821" t="str">
        <f>IF(D15="","",VLOOKUP(C24,RF!A3:B6000,2,FALSE))</f>
        <v/>
      </c>
      <c r="D25" s="822"/>
      <c r="E25" s="251"/>
      <c r="F25" s="254" t="s">
        <v>39</v>
      </c>
      <c r="G25" s="821" t="str">
        <f>IF(H14="","",VLOOKUP(G24,RF!A3:B3023,2,FALSE))</f>
        <v/>
      </c>
      <c r="H25" s="822"/>
      <c r="N25" s="600" t="s">
        <v>3571</v>
      </c>
      <c r="O25" s="86" t="s">
        <v>6942</v>
      </c>
      <c r="AB25" s="22"/>
      <c r="AC25" s="20"/>
      <c r="AD25" s="20"/>
    </row>
    <row r="26" spans="1:30" ht="18.75" customHeight="1" x14ac:dyDescent="0.25">
      <c r="B26" s="449" t="s">
        <v>1192</v>
      </c>
      <c r="C26" s="450"/>
      <c r="D26" s="450"/>
      <c r="E26" s="450"/>
      <c r="F26" s="450"/>
      <c r="G26" s="450"/>
      <c r="H26" s="452" t="str">
        <f>'F-1000'!V17</f>
        <v>Rev. 18</v>
      </c>
      <c r="N26" s="600" t="s">
        <v>5237</v>
      </c>
      <c r="O26" s="86" t="s">
        <v>6942</v>
      </c>
      <c r="AB26" s="22"/>
      <c r="AC26" s="19"/>
      <c r="AD26" s="19"/>
    </row>
    <row r="27" spans="1:30" ht="49.5" customHeight="1" x14ac:dyDescent="0.25">
      <c r="B27" s="831" t="s">
        <v>1196</v>
      </c>
      <c r="C27" s="831"/>
      <c r="D27" s="831"/>
      <c r="E27" s="831"/>
      <c r="F27" s="831"/>
      <c r="G27" s="831"/>
      <c r="H27" s="831"/>
      <c r="N27" s="600" t="s">
        <v>5238</v>
      </c>
      <c r="O27" s="86" t="s">
        <v>6942</v>
      </c>
      <c r="AB27" s="22"/>
      <c r="AC27" s="19"/>
      <c r="AD27" s="19"/>
    </row>
    <row r="28" spans="1:30" ht="19.5" customHeight="1" x14ac:dyDescent="0.3">
      <c r="B28" s="830" t="s">
        <v>5232</v>
      </c>
      <c r="C28" s="830"/>
      <c r="D28" s="830"/>
      <c r="E28" s="830"/>
      <c r="F28" s="830"/>
      <c r="G28" s="830"/>
      <c r="H28" s="830"/>
      <c r="I28" s="830"/>
      <c r="N28" s="600" t="s">
        <v>5239</v>
      </c>
      <c r="O28" s="86" t="s">
        <v>6942</v>
      </c>
    </row>
    <row r="29" spans="1:30" ht="19.5" customHeight="1" x14ac:dyDescent="0.25"/>
    <row r="30" spans="1:30" ht="42.6" customHeight="1" x14ac:dyDescent="0.25"/>
    <row r="31" spans="1:30" ht="10.5" customHeight="1" x14ac:dyDescent="0.25"/>
    <row r="32" spans="1:30" ht="18" customHeight="1" x14ac:dyDescent="0.25"/>
    <row r="33" spans="2:11" ht="14.1" customHeight="1" x14ac:dyDescent="0.25">
      <c r="B33" s="205"/>
    </row>
    <row r="34" spans="2:11" ht="14.1" customHeight="1" x14ac:dyDescent="0.25">
      <c r="B34" s="205"/>
      <c r="C34" s="398"/>
      <c r="D34" s="398"/>
      <c r="E34" s="398"/>
      <c r="F34" s="251"/>
      <c r="G34" s="398"/>
      <c r="H34" s="398"/>
      <c r="I34" s="398"/>
    </row>
    <row r="35" spans="2:11" s="57" customFormat="1" x14ac:dyDescent="0.25">
      <c r="J35"/>
      <c r="K35"/>
    </row>
    <row r="36" spans="2:11" s="57" customFormat="1" x14ac:dyDescent="0.25">
      <c r="I36"/>
      <c r="J36"/>
      <c r="K36"/>
    </row>
    <row r="37" spans="2:11" s="57" customFormat="1" x14ac:dyDescent="0.25">
      <c r="I37"/>
      <c r="J37"/>
      <c r="K37"/>
    </row>
    <row r="38" spans="2:11" s="57" customFormat="1" x14ac:dyDescent="0.25">
      <c r="I38"/>
      <c r="J38"/>
      <c r="K38"/>
    </row>
  </sheetData>
  <sheetProtection algorithmName="SHA-512" hashValue="6MtQJ8faHTH5kLFBff5k7Z7C3/H2EIUNUEZclsL2sfurSCYpIiJMfBvblUnP6va83zYgJflOqNDMPpMvdjydTg==" saltValue="oTqWlmg4eA+2T4QtNyM60Q==" spinCount="100000" sheet="1" selectLockedCells="1"/>
  <dataConsolidate/>
  <mergeCells count="20">
    <mergeCell ref="A8:A20"/>
    <mergeCell ref="F9:F10"/>
    <mergeCell ref="G9:G10"/>
    <mergeCell ref="H9:H10"/>
    <mergeCell ref="B20:D20"/>
    <mergeCell ref="G16:H16"/>
    <mergeCell ref="B3:E3"/>
    <mergeCell ref="C4:D4"/>
    <mergeCell ref="G4:H4"/>
    <mergeCell ref="B6:C6"/>
    <mergeCell ref="F14:F15"/>
    <mergeCell ref="G14:G15"/>
    <mergeCell ref="H14:H15"/>
    <mergeCell ref="B28:I28"/>
    <mergeCell ref="B21:D22"/>
    <mergeCell ref="C24:D24"/>
    <mergeCell ref="G24:H24"/>
    <mergeCell ref="C25:D25"/>
    <mergeCell ref="G25:H25"/>
    <mergeCell ref="B27:H27"/>
  </mergeCells>
  <dataValidations count="6">
    <dataValidation type="list" allowBlank="1" showInputMessage="1" showErrorMessage="1" sqref="D8" xr:uid="{B6D03DA2-2F35-4E77-B165-87C292240576}">
      <formula1>$N$5:$N$28</formula1>
    </dataValidation>
    <dataValidation type="list" allowBlank="1" showInputMessage="1" showErrorMessage="1" sqref="H19" xr:uid="{8ADAAB9C-0503-4E48-82C4-2A153A21D94F}">
      <formula1>"25' PVC jacketed cable,50' PVC jacketed cable,100' PVC jacketed cable"</formula1>
    </dataValidation>
    <dataValidation type="list" allowBlank="1" showInputMessage="1" showErrorMessage="1" sqref="D7" xr:uid="{7E81F488-298C-4879-9C37-BE65782387BF}">
      <formula1>$U$5:$U$18</formula1>
    </dataValidation>
    <dataValidation type="list" allowBlank="1" showInputMessage="1" showErrorMessage="1" sqref="D9" xr:uid="{7317605D-EDF6-41D2-A189-18EBBD0B4BE8}">
      <formula1>$X$10:$X$18</formula1>
    </dataValidation>
    <dataValidation type="list" allowBlank="1" showInputMessage="1" showErrorMessage="1" sqref="D18" xr:uid="{E61B5FB5-D32D-4502-9E30-F3B7536DB985}">
      <formula1>IF(D9=X10,Y10:Y14,IF(D9=X11,Y10:Y14,IF(D9=X12,Z10:Z15,IF(D9=X13,AA10:AA12,IF(D9=X14,AB10:AB18,IF(D9=X15,AC10:AC15,AD10))))))</formula1>
    </dataValidation>
    <dataValidation type="list" allowBlank="1" showInputMessage="1" showErrorMessage="1" sqref="D19 H18" xr:uid="{83AD1E0B-DB26-4791-870E-5298E0B5E28D}">
      <formula1>"Dry Tap Kit,Hot Tap Kit,Custom Kit"</formula1>
    </dataValidation>
  </dataValidations>
  <hyperlinks>
    <hyperlink ref="B28:I28" location="'Meter Selection'!A1" display="To return to the meter selection, click this link" xr:uid="{81378773-4582-4F8F-88B8-1A43B73F329D}"/>
  </hyperlinks>
  <printOptions horizontalCentered="1"/>
  <pageMargins left="0.25" right="0.25" top="0.5" bottom="0.75" header="0.3" footer="0.3"/>
  <pageSetup scale="56"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6977" r:id="rId4" name="Check Box 1">
              <controlPr defaultSize="0" autoFill="0" autoLine="0" autoPict="0">
                <anchor moveWithCells="1" sizeWithCells="1">
                  <from>
                    <xdr:col>6</xdr:col>
                    <xdr:colOff>66675</xdr:colOff>
                    <xdr:row>15</xdr:row>
                    <xdr:rowOff>66675</xdr:rowOff>
                  </from>
                  <to>
                    <xdr:col>6</xdr:col>
                    <xdr:colOff>371475</xdr:colOff>
                    <xdr:row>15</xdr:row>
                    <xdr:rowOff>276225</xdr:rowOff>
                  </to>
                </anchor>
              </controlPr>
            </control>
          </mc:Choice>
        </mc:AlternateContent>
        <mc:AlternateContent xmlns:mc="http://schemas.openxmlformats.org/markup-compatibility/2006">
          <mc:Choice Requires="x14">
            <control shapeId="126978" r:id="rId5" name="Check Box 2">
              <controlPr defaultSize="0" autoFill="0" autoLine="0" autoPict="0">
                <anchor moveWithCells="1" sizeWithCells="1">
                  <from>
                    <xdr:col>6</xdr:col>
                    <xdr:colOff>1524000</xdr:colOff>
                    <xdr:row>15</xdr:row>
                    <xdr:rowOff>66675</xdr:rowOff>
                  </from>
                  <to>
                    <xdr:col>6</xdr:col>
                    <xdr:colOff>1828800</xdr:colOff>
                    <xdr:row>15</xdr:row>
                    <xdr:rowOff>276225</xdr:rowOff>
                  </to>
                </anchor>
              </controlPr>
            </control>
          </mc:Choice>
        </mc:AlternateContent>
        <mc:AlternateContent xmlns:mc="http://schemas.openxmlformats.org/markup-compatibility/2006">
          <mc:Choice Requires="x14">
            <control shapeId="126979" r:id="rId6" name="Check Box 3">
              <controlPr defaultSize="0" autoFill="0" autoLine="0" autoPict="0">
                <anchor moveWithCells="1" sizeWithCells="1">
                  <from>
                    <xdr:col>6</xdr:col>
                    <xdr:colOff>2962275</xdr:colOff>
                    <xdr:row>15</xdr:row>
                    <xdr:rowOff>66675</xdr:rowOff>
                  </from>
                  <to>
                    <xdr:col>6</xdr:col>
                    <xdr:colOff>3267075</xdr:colOff>
                    <xdr:row>15</xdr:row>
                    <xdr:rowOff>276225</xdr:rowOff>
                  </to>
                </anchor>
              </controlPr>
            </control>
          </mc:Choice>
        </mc:AlternateContent>
        <mc:AlternateContent xmlns:mc="http://schemas.openxmlformats.org/markup-compatibility/2006">
          <mc:Choice Requires="x14">
            <control shapeId="126980" r:id="rId7" name="Check Box 4">
              <controlPr defaultSize="0" autoFill="0" autoLine="0" autoPict="0">
                <anchor moveWithCells="1" sizeWithCells="1">
                  <from>
                    <xdr:col>6</xdr:col>
                    <xdr:colOff>3781425</xdr:colOff>
                    <xdr:row>15</xdr:row>
                    <xdr:rowOff>38100</xdr:rowOff>
                  </from>
                  <to>
                    <xdr:col>7</xdr:col>
                    <xdr:colOff>85725</xdr:colOff>
                    <xdr:row>15</xdr:row>
                    <xdr:rowOff>257175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52445-883B-4E2F-BEA9-37457BE8E6A3}">
  <sheetPr codeName="Sheet19">
    <tabColor theme="7"/>
    <pageSetUpPr autoPageBreaks="0" fitToPage="1"/>
  </sheetPr>
  <dimension ref="A1:AN38"/>
  <sheetViews>
    <sheetView showGridLines="0" zoomScaleNormal="100" workbookViewId="0">
      <selection activeCell="D6" sqref="D6"/>
    </sheetView>
  </sheetViews>
  <sheetFormatPr defaultColWidth="9.140625" defaultRowHeight="15" x14ac:dyDescent="0.25"/>
  <cols>
    <col min="1" max="1" width="5.7109375" customWidth="1"/>
    <col min="2" max="2" width="24.5703125" customWidth="1"/>
    <col min="3" max="3" width="73.28515625" customWidth="1"/>
    <col min="4" max="4" width="20.85546875" customWidth="1"/>
    <col min="5" max="5" width="5.42578125" customWidth="1"/>
    <col min="6" max="6" width="28.42578125" customWidth="1"/>
    <col min="7" max="7" width="61.85546875" customWidth="1"/>
    <col min="8" max="8" width="20" customWidth="1"/>
    <col min="9" max="9" width="9.140625" customWidth="1"/>
    <col min="10" max="27" width="9.140625" hidden="1" customWidth="1"/>
    <col min="28" max="28" width="18.7109375" hidden="1" customWidth="1"/>
    <col min="29" max="29" width="26.28515625" hidden="1" customWidth="1"/>
    <col min="30" max="31" width="9.140625" hidden="1" customWidth="1"/>
    <col min="32" max="32" width="18" hidden="1" customWidth="1"/>
    <col min="33" max="40" width="9.140625" hidden="1" customWidth="1"/>
    <col min="41" max="44" width="0" hidden="1" customWidth="1"/>
  </cols>
  <sheetData>
    <row r="1" spans="1:39" ht="37.5" customHeight="1" x14ac:dyDescent="0.25">
      <c r="B1" s="531" t="s">
        <v>1527</v>
      </c>
      <c r="C1" s="453"/>
      <c r="D1" s="453"/>
      <c r="E1" s="453"/>
      <c r="F1" s="453"/>
      <c r="G1" s="454"/>
      <c r="H1" s="403"/>
    </row>
    <row r="2" spans="1:39" ht="39.75" customHeight="1" x14ac:dyDescent="0.25">
      <c r="A2" s="208"/>
      <c r="B2" s="455"/>
      <c r="C2" s="455"/>
      <c r="D2" s="455"/>
      <c r="E2" s="455"/>
      <c r="F2" s="455"/>
      <c r="G2" s="403"/>
      <c r="H2" s="403"/>
    </row>
    <row r="3" spans="1:39" ht="25.5" customHeight="1" thickBot="1" x14ac:dyDescent="0.3">
      <c r="B3" s="794" t="s">
        <v>1232</v>
      </c>
      <c r="C3" s="794"/>
      <c r="D3" s="794"/>
      <c r="E3" s="794"/>
      <c r="F3" s="398"/>
      <c r="G3" s="403"/>
      <c r="H3" s="403"/>
    </row>
    <row r="4" spans="1:39" ht="27.75" customHeight="1" thickBot="1" x14ac:dyDescent="0.3">
      <c r="A4" s="10"/>
      <c r="B4" s="445" t="s">
        <v>1220</v>
      </c>
      <c r="C4" s="795" t="s">
        <v>1573</v>
      </c>
      <c r="D4" s="796"/>
      <c r="E4" s="403"/>
      <c r="F4" s="445" t="s">
        <v>38</v>
      </c>
      <c r="G4" s="795" t="s">
        <v>1516</v>
      </c>
      <c r="H4" s="796"/>
    </row>
    <row r="5" spans="1:39" ht="10.15" customHeight="1" x14ac:dyDescent="0.25">
      <c r="A5" s="11"/>
      <c r="B5" s="446"/>
      <c r="C5" s="447"/>
      <c r="D5" s="447"/>
      <c r="E5" s="374"/>
      <c r="F5" s="448"/>
      <c r="G5" s="447"/>
      <c r="H5" s="447"/>
    </row>
    <row r="6" spans="1:39" ht="26.65" customHeight="1" x14ac:dyDescent="0.25">
      <c r="A6" s="11"/>
      <c r="B6" s="791" t="s">
        <v>889</v>
      </c>
      <c r="C6" s="792"/>
      <c r="D6" s="247"/>
      <c r="E6" s="186"/>
      <c r="F6" s="278" t="s">
        <v>889</v>
      </c>
      <c r="G6" s="279"/>
      <c r="H6" s="247"/>
    </row>
    <row r="7" spans="1:39" ht="25.35" customHeight="1" x14ac:dyDescent="0.25">
      <c r="A7" s="11"/>
      <c r="B7" s="280" t="s">
        <v>6</v>
      </c>
      <c r="C7" s="281" t="s">
        <v>1551</v>
      </c>
      <c r="D7" s="14"/>
      <c r="E7" s="186"/>
      <c r="F7" s="280" t="s">
        <v>1103</v>
      </c>
      <c r="G7" s="281" t="s">
        <v>21</v>
      </c>
      <c r="H7" s="247"/>
    </row>
    <row r="8" spans="1:39" ht="35.65" customHeight="1" x14ac:dyDescent="0.25">
      <c r="A8" s="827" t="s">
        <v>14</v>
      </c>
      <c r="B8" s="380" t="s">
        <v>1549</v>
      </c>
      <c r="C8" s="281" t="s">
        <v>1551</v>
      </c>
      <c r="D8" s="58"/>
      <c r="E8" s="11"/>
      <c r="F8" s="282" t="s">
        <v>1104</v>
      </c>
      <c r="G8" s="283" t="s">
        <v>22</v>
      </c>
      <c r="H8" s="247"/>
      <c r="Y8" s="194" t="s">
        <v>1117</v>
      </c>
      <c r="Z8" s="192" t="s">
        <v>27</v>
      </c>
      <c r="AA8" s="209"/>
    </row>
    <row r="9" spans="1:39" ht="32.65" customHeight="1" x14ac:dyDescent="0.25">
      <c r="A9" s="827"/>
      <c r="B9" s="278" t="s">
        <v>10</v>
      </c>
      <c r="C9" s="283" t="s">
        <v>1644</v>
      </c>
      <c r="D9" s="14"/>
      <c r="E9" s="11"/>
      <c r="F9" s="804" t="s">
        <v>1105</v>
      </c>
      <c r="G9" s="806" t="s">
        <v>1528</v>
      </c>
      <c r="H9" s="814"/>
      <c r="Y9" s="194" t="s">
        <v>1108</v>
      </c>
      <c r="Z9" s="192" t="s">
        <v>891</v>
      </c>
      <c r="AA9" s="193">
        <v>1</v>
      </c>
    </row>
    <row r="10" spans="1:39" ht="34.15" customHeight="1" x14ac:dyDescent="0.25">
      <c r="A10" s="827"/>
      <c r="B10" s="280" t="s">
        <v>1529</v>
      </c>
      <c r="C10" s="281" t="s">
        <v>6930</v>
      </c>
      <c r="D10" s="247"/>
      <c r="E10" s="188"/>
      <c r="F10" s="832"/>
      <c r="G10" s="807"/>
      <c r="H10" s="815"/>
      <c r="Y10" s="191" t="s">
        <v>1118</v>
      </c>
      <c r="Z10" s="192" t="s">
        <v>28</v>
      </c>
      <c r="AA10" s="193"/>
    </row>
    <row r="11" spans="1:39" ht="42" customHeight="1" x14ac:dyDescent="0.25">
      <c r="A11" s="827"/>
      <c r="B11" s="280" t="s">
        <v>1575</v>
      </c>
      <c r="C11" s="281" t="s">
        <v>6931</v>
      </c>
      <c r="D11" s="247"/>
      <c r="E11" s="188"/>
      <c r="F11" s="284" t="s">
        <v>1106</v>
      </c>
      <c r="G11" s="277" t="s">
        <v>1109</v>
      </c>
      <c r="H11" s="12"/>
      <c r="Y11" s="191"/>
      <c r="Z11" s="192"/>
      <c r="AA11" s="193"/>
    </row>
    <row r="12" spans="1:39" ht="31.5" customHeight="1" x14ac:dyDescent="0.25">
      <c r="A12" s="827"/>
      <c r="B12" s="280" t="s">
        <v>1576</v>
      </c>
      <c r="C12" s="281" t="s">
        <v>1577</v>
      </c>
      <c r="D12" s="247"/>
      <c r="E12" s="188"/>
      <c r="F12" s="287" t="s">
        <v>1519</v>
      </c>
      <c r="G12" s="281" t="s">
        <v>1110</v>
      </c>
      <c r="H12" s="247"/>
      <c r="Y12" s="191" t="s">
        <v>1119</v>
      </c>
      <c r="Z12" s="192" t="s">
        <v>29</v>
      </c>
      <c r="AA12" s="86" t="s">
        <v>1271</v>
      </c>
      <c r="AB12" s="86" t="s">
        <v>1451</v>
      </c>
      <c r="AC12" s="86" t="s">
        <v>863</v>
      </c>
      <c r="AD12" s="87">
        <v>1</v>
      </c>
      <c r="AE12" s="731"/>
      <c r="AF12" s="733" t="s">
        <v>3</v>
      </c>
      <c r="AG12" s="601" t="s">
        <v>10</v>
      </c>
      <c r="AH12" s="546" t="s">
        <v>5218</v>
      </c>
      <c r="AI12" s="546" t="s">
        <v>1281</v>
      </c>
      <c r="AJ12" s="546" t="s">
        <v>1284</v>
      </c>
      <c r="AK12" s="546" t="s">
        <v>7014</v>
      </c>
      <c r="AL12" s="545" t="s">
        <v>7015</v>
      </c>
      <c r="AM12" s="546" t="s">
        <v>905</v>
      </c>
    </row>
    <row r="13" spans="1:39" ht="42" customHeight="1" x14ac:dyDescent="0.25">
      <c r="A13" s="827"/>
      <c r="B13" s="280" t="s">
        <v>1578</v>
      </c>
      <c r="C13" s="281" t="s">
        <v>6932</v>
      </c>
      <c r="D13" s="247"/>
      <c r="E13" s="188"/>
      <c r="F13" s="287" t="s">
        <v>1520</v>
      </c>
      <c r="G13" s="381" t="s">
        <v>26</v>
      </c>
      <c r="H13" s="249"/>
      <c r="R13" s="26"/>
      <c r="Y13" s="194" t="s">
        <v>1120</v>
      </c>
      <c r="Z13" s="192" t="s">
        <v>911</v>
      </c>
      <c r="AA13" s="86" t="s">
        <v>1273</v>
      </c>
      <c r="AB13" s="86" t="s">
        <v>1452</v>
      </c>
      <c r="AC13" s="86" t="s">
        <v>864</v>
      </c>
      <c r="AD13" s="87">
        <v>2</v>
      </c>
      <c r="AE13" s="732"/>
      <c r="AF13" s="733"/>
      <c r="AG13" s="101" t="s">
        <v>1277</v>
      </c>
      <c r="AH13" s="84" t="s">
        <v>1304</v>
      </c>
      <c r="AI13" s="84" t="s">
        <v>1382</v>
      </c>
      <c r="AJ13" s="84" t="s">
        <v>1386</v>
      </c>
      <c r="AK13" s="84" t="s">
        <v>7019</v>
      </c>
      <c r="AL13" s="84" t="s">
        <v>7021</v>
      </c>
      <c r="AM13" s="84" t="s">
        <v>5219</v>
      </c>
    </row>
    <row r="14" spans="1:39" ht="50.25" customHeight="1" x14ac:dyDescent="0.25">
      <c r="A14" s="827"/>
      <c r="B14" s="280" t="s">
        <v>1579</v>
      </c>
      <c r="C14" s="281" t="s">
        <v>1580</v>
      </c>
      <c r="D14" s="247"/>
      <c r="E14" s="188"/>
      <c r="F14" s="804" t="s">
        <v>1522</v>
      </c>
      <c r="G14" s="806" t="s">
        <v>1614</v>
      </c>
      <c r="H14" s="814"/>
      <c r="Y14" s="191" t="s">
        <v>1112</v>
      </c>
      <c r="Z14" s="210" t="s">
        <v>30</v>
      </c>
      <c r="AA14" s="86" t="s">
        <v>1274</v>
      </c>
      <c r="AB14" s="86" t="s">
        <v>1453</v>
      </c>
      <c r="AC14" s="86" t="s">
        <v>865</v>
      </c>
      <c r="AD14" s="87">
        <v>3</v>
      </c>
      <c r="AE14" s="158">
        <f>IF(D19=RF!$F$24,"XX",D11)</f>
        <v>0</v>
      </c>
      <c r="AF14" s="235" t="str">
        <f>CONCATENATE("F-3500","-",D10,"-",AE14,"-","1",D13,"1","1")</f>
        <v>F-3500--0-111</v>
      </c>
      <c r="AG14" s="101" t="s">
        <v>1282</v>
      </c>
      <c r="AH14" s="84" t="s">
        <v>1374</v>
      </c>
      <c r="AI14" s="84" t="s">
        <v>1385</v>
      </c>
      <c r="AJ14" s="84" t="s">
        <v>1390</v>
      </c>
      <c r="AK14" s="84" t="s">
        <v>7020</v>
      </c>
      <c r="AL14" s="84" t="s">
        <v>7022</v>
      </c>
      <c r="AM14" s="84" t="s">
        <v>5221</v>
      </c>
    </row>
    <row r="15" spans="1:39" ht="44.65" customHeight="1" x14ac:dyDescent="0.25">
      <c r="A15" s="827"/>
      <c r="B15" s="280" t="s">
        <v>1581</v>
      </c>
      <c r="C15" s="281" t="s">
        <v>1582</v>
      </c>
      <c r="D15" s="247"/>
      <c r="E15" s="188"/>
      <c r="F15" s="805"/>
      <c r="G15" s="807"/>
      <c r="H15" s="815"/>
      <c r="Y15" s="191" t="s">
        <v>1121</v>
      </c>
      <c r="Z15" s="192" t="s">
        <v>32</v>
      </c>
      <c r="AA15" s="86" t="s">
        <v>1275</v>
      </c>
      <c r="AB15" s="87" t="s">
        <v>1454</v>
      </c>
      <c r="AC15" s="86" t="s">
        <v>873</v>
      </c>
      <c r="AD15" s="103"/>
      <c r="AE15" s="158"/>
      <c r="AF15" s="235"/>
      <c r="AG15" s="101" t="s">
        <v>1281</v>
      </c>
      <c r="AH15" s="84" t="s">
        <v>1384</v>
      </c>
      <c r="AI15" s="84" t="s">
        <v>1389</v>
      </c>
      <c r="AJ15" s="84" t="s">
        <v>1383</v>
      </c>
      <c r="AK15" s="84" t="s">
        <v>3852</v>
      </c>
      <c r="AL15" s="84" t="s">
        <v>7023</v>
      </c>
      <c r="AM15" s="84"/>
    </row>
    <row r="16" spans="1:39" ht="41.25" customHeight="1" x14ac:dyDescent="0.25">
      <c r="A16" s="827"/>
      <c r="B16" s="280" t="s">
        <v>18</v>
      </c>
      <c r="C16" s="281" t="s">
        <v>17</v>
      </c>
      <c r="D16" s="59"/>
      <c r="E16" s="188"/>
      <c r="F16" s="55" t="s">
        <v>1111</v>
      </c>
      <c r="G16" s="816" t="s">
        <v>1530</v>
      </c>
      <c r="H16" s="817"/>
      <c r="Y16" s="191"/>
      <c r="Z16" s="192"/>
      <c r="AA16" s="86" t="s">
        <v>1276</v>
      </c>
      <c r="AB16" s="88" t="s">
        <v>1455</v>
      </c>
      <c r="AC16" s="86" t="s">
        <v>876</v>
      </c>
      <c r="AD16" s="103">
        <v>11</v>
      </c>
      <c r="AE16" s="158"/>
      <c r="AF16" s="235"/>
      <c r="AG16" s="101" t="s">
        <v>1284</v>
      </c>
      <c r="AH16" s="622" t="s">
        <v>1388</v>
      </c>
      <c r="AI16" s="623" t="s">
        <v>7016</v>
      </c>
      <c r="AJ16" s="115"/>
      <c r="AK16" s="84" t="s">
        <v>3853</v>
      </c>
      <c r="AL16" s="84" t="s">
        <v>7024</v>
      </c>
    </row>
    <row r="17" spans="1:39" ht="39.75" customHeight="1" x14ac:dyDescent="0.25">
      <c r="A17" s="827"/>
      <c r="B17" s="280" t="s">
        <v>12</v>
      </c>
      <c r="C17" s="281" t="s">
        <v>1194</v>
      </c>
      <c r="D17" s="247"/>
      <c r="E17" s="188"/>
      <c r="F17" s="278" t="s">
        <v>5</v>
      </c>
      <c r="G17" s="281" t="s">
        <v>1195</v>
      </c>
      <c r="H17" s="12"/>
      <c r="Y17" s="191" t="s">
        <v>0</v>
      </c>
      <c r="Z17" s="192" t="s">
        <v>31</v>
      </c>
      <c r="AA17" s="83"/>
      <c r="AB17" s="88" t="s">
        <v>1456</v>
      </c>
      <c r="AC17" s="86" t="s">
        <v>877</v>
      </c>
      <c r="AD17" s="103">
        <v>12</v>
      </c>
      <c r="AE17" s="158"/>
      <c r="AF17" s="235"/>
      <c r="AG17" s="101" t="s">
        <v>7014</v>
      </c>
      <c r="AH17" s="622" t="s">
        <v>1390</v>
      </c>
      <c r="AI17" s="623" t="s">
        <v>7017</v>
      </c>
      <c r="AJ17" s="115"/>
      <c r="AK17" s="84" t="s">
        <v>3854</v>
      </c>
      <c r="AL17" s="84" t="s">
        <v>7025</v>
      </c>
    </row>
    <row r="18" spans="1:39" ht="33" customHeight="1" x14ac:dyDescent="0.25">
      <c r="A18" s="827"/>
      <c r="B18" s="278" t="s">
        <v>1183</v>
      </c>
      <c r="C18" s="281" t="s">
        <v>1645</v>
      </c>
      <c r="D18" s="14"/>
      <c r="E18" s="188"/>
      <c r="F18" s="280" t="s">
        <v>9</v>
      </c>
      <c r="G18" s="281" t="s">
        <v>1551</v>
      </c>
      <c r="H18" s="58"/>
      <c r="Y18" s="194" t="s">
        <v>23</v>
      </c>
      <c r="Z18" s="202" t="s">
        <v>866</v>
      </c>
      <c r="AA18" s="83"/>
      <c r="AB18" s="101" t="s">
        <v>1457</v>
      </c>
      <c r="AC18" s="86" t="s">
        <v>878</v>
      </c>
      <c r="AD18" s="103"/>
      <c r="AE18" s="158"/>
      <c r="AF18" s="235"/>
      <c r="AG18" s="101" t="s">
        <v>7015</v>
      </c>
      <c r="AI18" s="623" t="s">
        <v>7018</v>
      </c>
      <c r="AJ18" s="115"/>
      <c r="AK18" s="84" t="s">
        <v>3855</v>
      </c>
      <c r="AL18" s="84" t="s">
        <v>7026</v>
      </c>
    </row>
    <row r="19" spans="1:39" ht="33.75" customHeight="1" x14ac:dyDescent="0.25">
      <c r="A19" s="827"/>
      <c r="B19" s="280" t="s">
        <v>9</v>
      </c>
      <c r="C19" s="281" t="s">
        <v>1646</v>
      </c>
      <c r="D19" s="58"/>
      <c r="E19" s="188"/>
      <c r="F19" s="280" t="s">
        <v>1619</v>
      </c>
      <c r="G19" s="281" t="s">
        <v>1551</v>
      </c>
      <c r="H19" s="58"/>
      <c r="Y19" s="194" t="s">
        <v>7</v>
      </c>
      <c r="Z19" s="202" t="s">
        <v>25</v>
      </c>
      <c r="AA19" s="98" t="s">
        <v>1523</v>
      </c>
      <c r="AB19" s="101" t="s">
        <v>1458</v>
      </c>
      <c r="AC19" s="86" t="s">
        <v>880</v>
      </c>
      <c r="AD19" s="93">
        <v>0</v>
      </c>
      <c r="AE19" s="158"/>
      <c r="AF19" s="235"/>
      <c r="AG19" s="84" t="s">
        <v>7027</v>
      </c>
      <c r="AK19" s="84" t="s">
        <v>3856</v>
      </c>
    </row>
    <row r="20" spans="1:39" ht="34.5" customHeight="1" x14ac:dyDescent="0.25">
      <c r="A20" s="827"/>
      <c r="B20" s="804" t="s">
        <v>1200</v>
      </c>
      <c r="C20" s="836"/>
      <c r="D20" s="837"/>
      <c r="E20" s="188"/>
      <c r="F20" s="263"/>
      <c r="G20" s="263"/>
      <c r="H20" s="263"/>
      <c r="Y20" s="211"/>
      <c r="Z20" s="211"/>
      <c r="AA20" s="98" t="s">
        <v>1623</v>
      </c>
      <c r="AB20" s="101" t="s">
        <v>1459</v>
      </c>
      <c r="AC20" s="86" t="s">
        <v>881</v>
      </c>
      <c r="AD20" s="93">
        <v>1</v>
      </c>
      <c r="AE20" s="158"/>
      <c r="AF20" s="235"/>
      <c r="AG20" s="101" t="s">
        <v>7028</v>
      </c>
      <c r="AK20" s="84" t="s">
        <v>3857</v>
      </c>
    </row>
    <row r="21" spans="1:39" ht="22.9" customHeight="1" x14ac:dyDescent="0.25">
      <c r="B21" s="798"/>
      <c r="C21" s="799"/>
      <c r="D21" s="800"/>
      <c r="F21" s="263"/>
      <c r="G21" s="263"/>
      <c r="H21" s="263"/>
      <c r="AA21" s="103" t="s">
        <v>1624</v>
      </c>
      <c r="AB21" s="101" t="s">
        <v>1460</v>
      </c>
      <c r="AC21" s="86" t="s">
        <v>882</v>
      </c>
      <c r="AD21" s="101">
        <v>2</v>
      </c>
      <c r="AE21" s="158"/>
      <c r="AF21" s="235"/>
      <c r="AG21" s="84" t="s">
        <v>5226</v>
      </c>
      <c r="AK21" s="84" t="s">
        <v>3858</v>
      </c>
    </row>
    <row r="22" spans="1:39" ht="48" customHeight="1" x14ac:dyDescent="0.25">
      <c r="B22" s="801"/>
      <c r="C22" s="802"/>
      <c r="D22" s="803"/>
      <c r="F22" s="263"/>
      <c r="G22" s="263"/>
      <c r="H22" s="263"/>
      <c r="AA22" s="103" t="s">
        <v>1625</v>
      </c>
      <c r="AB22" s="101" t="s">
        <v>1461</v>
      </c>
      <c r="AC22" s="101"/>
      <c r="AD22" s="101">
        <v>3</v>
      </c>
      <c r="AE22" s="158"/>
      <c r="AF22" s="235"/>
      <c r="AG22" s="23"/>
      <c r="AH22" s="194"/>
      <c r="AI22" s="202"/>
      <c r="AK22" s="22"/>
      <c r="AL22" s="3"/>
      <c r="AM22" s="20"/>
    </row>
    <row r="23" spans="1:39" ht="23.45" customHeight="1" thickBot="1" x14ac:dyDescent="0.3">
      <c r="F23" s="263"/>
      <c r="G23" s="263"/>
      <c r="H23" s="263"/>
      <c r="AA23" s="103" t="s">
        <v>1627</v>
      </c>
      <c r="AB23" s="101" t="s">
        <v>1462</v>
      </c>
      <c r="AC23" s="83" t="s">
        <v>1620</v>
      </c>
      <c r="AD23" s="101">
        <v>4</v>
      </c>
      <c r="AE23" s="158"/>
      <c r="AF23" s="235"/>
    </row>
    <row r="24" spans="1:39" ht="33.75" customHeight="1" x14ac:dyDescent="0.25">
      <c r="A24" s="205"/>
      <c r="B24" s="15" t="s">
        <v>3</v>
      </c>
      <c r="C24" s="825" t="str">
        <f>AF14</f>
        <v>F-3500--0-111</v>
      </c>
      <c r="D24" s="826"/>
      <c r="E24" s="251"/>
      <c r="F24" s="252" t="s">
        <v>3</v>
      </c>
      <c r="G24" s="825" t="str">
        <f>CONCATENATE("SYS-10","-",H7,H8,H9,H11,"-",H12,H13,H14)</f>
        <v>SYS-10--</v>
      </c>
      <c r="H24" s="826"/>
      <c r="AA24" s="103" t="s">
        <v>1628</v>
      </c>
      <c r="AB24" s="101" t="s">
        <v>1463</v>
      </c>
      <c r="AC24" s="83" t="s">
        <v>1621</v>
      </c>
      <c r="AD24" s="101">
        <v>5</v>
      </c>
      <c r="AF24" s="22"/>
    </row>
    <row r="25" spans="1:39" ht="45" customHeight="1" thickBot="1" x14ac:dyDescent="0.3">
      <c r="A25" s="205"/>
      <c r="B25" s="16" t="s">
        <v>39</v>
      </c>
      <c r="C25" s="821" t="str">
        <f>IF(D10="","",RF!AR65)</f>
        <v/>
      </c>
      <c r="D25" s="822"/>
      <c r="E25" s="251"/>
      <c r="F25" s="254" t="s">
        <v>39</v>
      </c>
      <c r="G25" s="821" t="str">
        <f>IF(H14="","",VLOOKUP(G24,RF!A3:D3008,2,FALSE))</f>
        <v/>
      </c>
      <c r="H25" s="822"/>
      <c r="AA25" s="103" t="s">
        <v>1626</v>
      </c>
      <c r="AB25" s="101" t="s">
        <v>1464</v>
      </c>
      <c r="AC25" s="83" t="s">
        <v>1622</v>
      </c>
      <c r="AD25" s="101">
        <v>6</v>
      </c>
      <c r="AE25" s="20"/>
      <c r="AF25" s="20"/>
    </row>
    <row r="26" spans="1:39" ht="24.75" customHeight="1" x14ac:dyDescent="0.25">
      <c r="A26" s="205"/>
      <c r="B26" s="449" t="s">
        <v>1192</v>
      </c>
      <c r="C26" s="450"/>
      <c r="D26" s="450"/>
      <c r="E26" s="450"/>
      <c r="F26" s="450"/>
      <c r="G26" s="450"/>
      <c r="H26" s="452" t="str">
        <f>'F-1000'!V17</f>
        <v>Rev. 18</v>
      </c>
      <c r="AA26" s="103" t="s">
        <v>1629</v>
      </c>
      <c r="AB26" s="101" t="s">
        <v>1465</v>
      </c>
      <c r="AC26" s="103"/>
      <c r="AD26" s="101">
        <v>7</v>
      </c>
      <c r="AE26" s="19"/>
      <c r="AF26" s="19"/>
    </row>
    <row r="27" spans="1:39" ht="41.25" customHeight="1" x14ac:dyDescent="0.25">
      <c r="A27" s="205"/>
      <c r="B27" s="823" t="s">
        <v>1196</v>
      </c>
      <c r="C27" s="823"/>
      <c r="D27" s="823"/>
      <c r="E27" s="823"/>
      <c r="F27" s="823"/>
      <c r="G27" s="823"/>
      <c r="H27" s="823"/>
      <c r="AA27" s="83"/>
      <c r="AB27" s="101" t="s">
        <v>1466</v>
      </c>
      <c r="AC27" s="103"/>
      <c r="AD27" s="101">
        <v>8</v>
      </c>
      <c r="AE27" s="19"/>
      <c r="AF27" s="19"/>
    </row>
    <row r="28" spans="1:39" ht="12.75" customHeight="1" x14ac:dyDescent="0.25">
      <c r="A28" s="205"/>
      <c r="B28" s="398"/>
      <c r="C28" s="398"/>
      <c r="D28" s="398"/>
      <c r="E28" s="251"/>
      <c r="F28" s="398"/>
      <c r="G28" s="398"/>
      <c r="H28" s="398"/>
      <c r="AA28" s="83"/>
      <c r="AB28" s="101" t="s">
        <v>1467</v>
      </c>
      <c r="AC28" s="83"/>
      <c r="AD28" s="83"/>
    </row>
    <row r="29" spans="1:39" ht="19.5" customHeight="1" x14ac:dyDescent="0.25">
      <c r="A29" s="824" t="s">
        <v>1691</v>
      </c>
      <c r="B29" s="824"/>
      <c r="C29" s="824"/>
      <c r="D29" s="824"/>
      <c r="E29" s="824"/>
      <c r="F29" s="824"/>
      <c r="G29" s="824"/>
      <c r="H29" s="824"/>
    </row>
    <row r="30" spans="1:39" ht="14.1" customHeight="1" x14ac:dyDescent="0.25">
      <c r="A30" s="206"/>
      <c r="B30" s="11"/>
      <c r="C30" s="11"/>
      <c r="D30" s="11"/>
      <c r="E30" s="11"/>
      <c r="F30" s="11"/>
      <c r="G30" s="11"/>
      <c r="H30" s="11"/>
    </row>
    <row r="31" spans="1:39" ht="10.5" customHeight="1" x14ac:dyDescent="0.25">
      <c r="A31" s="57"/>
      <c r="B31" s="57"/>
      <c r="C31" s="57"/>
      <c r="D31" s="57"/>
      <c r="E31" s="57"/>
      <c r="F31" s="57"/>
      <c r="G31" s="57"/>
      <c r="H31" s="57"/>
    </row>
    <row r="32" spans="1:39" ht="18" customHeight="1" x14ac:dyDescent="0.25"/>
    <row r="33" spans="1:11" ht="14.1" customHeight="1" x14ac:dyDescent="0.25">
      <c r="A33" s="835"/>
      <c r="B33" s="835"/>
      <c r="C33" s="835"/>
      <c r="D33" s="835"/>
      <c r="E33" s="835"/>
      <c r="F33" s="835"/>
      <c r="G33" s="835"/>
      <c r="H33" s="835"/>
    </row>
    <row r="34" spans="1:11" ht="14.1" customHeight="1" x14ac:dyDescent="0.25"/>
    <row r="35" spans="1:11" s="57" customFormat="1" x14ac:dyDescent="0.25">
      <c r="A35"/>
      <c r="B35"/>
      <c r="C35"/>
      <c r="D35"/>
      <c r="E35"/>
      <c r="F35"/>
      <c r="G35"/>
      <c r="H35"/>
      <c r="I35"/>
      <c r="J35"/>
      <c r="K35"/>
    </row>
    <row r="36" spans="1:11" s="57" customFormat="1" x14ac:dyDescent="0.25">
      <c r="I36"/>
      <c r="J36"/>
      <c r="K36"/>
    </row>
    <row r="37" spans="1:11" s="57" customFormat="1" x14ac:dyDescent="0.25">
      <c r="I37"/>
      <c r="J37"/>
      <c r="K37"/>
    </row>
    <row r="38" spans="1:11" s="57" customFormat="1" x14ac:dyDescent="0.25">
      <c r="I38"/>
      <c r="J38"/>
      <c r="K38"/>
    </row>
  </sheetData>
  <sheetProtection algorithmName="SHA-512" hashValue="JcytdCTtTRrpGZdOmajqcocJgosrY4C9F4s2wp+nH/iRzOX1L6clR27aZrHMnKfxmLSUJubqf8NHquWnPQAOBg==" saltValue="VNO26mccX6PoeZPhYo9RJw==" spinCount="100000" sheet="1" formatCells="0" selectLockedCells="1"/>
  <dataConsolidate/>
  <mergeCells count="23">
    <mergeCell ref="AE12:AE13"/>
    <mergeCell ref="AF12:AF13"/>
    <mergeCell ref="A33:H33"/>
    <mergeCell ref="C25:D25"/>
    <mergeCell ref="G25:H25"/>
    <mergeCell ref="B27:H27"/>
    <mergeCell ref="A29:H29"/>
    <mergeCell ref="C24:D24"/>
    <mergeCell ref="G24:H24"/>
    <mergeCell ref="G14:G15"/>
    <mergeCell ref="H14:H15"/>
    <mergeCell ref="B20:D20"/>
    <mergeCell ref="G16:H16"/>
    <mergeCell ref="B21:D22"/>
    <mergeCell ref="A8:A20"/>
    <mergeCell ref="F9:F10"/>
    <mergeCell ref="G9:G10"/>
    <mergeCell ref="H9:H10"/>
    <mergeCell ref="F14:F15"/>
    <mergeCell ref="B3:E3"/>
    <mergeCell ref="C4:D4"/>
    <mergeCell ref="G4:H4"/>
    <mergeCell ref="B6:C6"/>
  </mergeCells>
  <dataValidations count="4">
    <dataValidation type="list" allowBlank="1" showInputMessage="1" showErrorMessage="1" sqref="D8" xr:uid="{7ECBA54C-40C5-40E3-94B7-C9317C826299}">
      <formula1>$AB$12:$AB$15</formula1>
    </dataValidation>
    <dataValidation type="list" allowBlank="1" showInputMessage="1" showErrorMessage="1" sqref="H19" xr:uid="{D5956DD9-1F6E-4AD1-AD5F-12E19C565BED}">
      <formula1>$AC$23:$AC$25</formula1>
    </dataValidation>
    <dataValidation type="list" allowBlank="1" showInputMessage="1" showErrorMessage="1" sqref="D9" xr:uid="{CA4F7D98-01F8-4754-B548-9F34FD13CF18}">
      <formula1>$AG$13:$AG$21</formula1>
    </dataValidation>
    <dataValidation type="list" allowBlank="1" showInputMessage="1" showErrorMessage="1" sqref="D18" xr:uid="{7238DB22-C7A0-4BE7-B0A9-E912DF22D97B}">
      <formula1>IF(D9=AG13,AH13:AH17,IF(D9=AG14,AH13:AH17,IF(D9=AG15,AI13:AI18,IF(D9=AG16,AJ13:AJ15,IF(D9=AG17,AK13:AK21,IF(D9=AG18,AL13:AL18,AM13))))))</formula1>
    </dataValidation>
  </dataValidations>
  <hyperlinks>
    <hyperlink ref="A29:H29" location="'Table of Contents'!A1" display="To return to the index, click this link" xr:uid="{3181BD34-8368-4DED-B37A-64AFF23C95CD}"/>
  </hyperlinks>
  <printOptions horizontalCentered="1"/>
  <pageMargins left="0.25" right="0.25" top="0.5" bottom="0.75" header="0.3" footer="0.3"/>
  <pageSetup scale="57"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sizeWithCells="1">
                  <from>
                    <xdr:col>6</xdr:col>
                    <xdr:colOff>57150</xdr:colOff>
                    <xdr:row>15</xdr:row>
                    <xdr:rowOff>57150</xdr:rowOff>
                  </from>
                  <to>
                    <xdr:col>6</xdr:col>
                    <xdr:colOff>361950</xdr:colOff>
                    <xdr:row>15</xdr:row>
                    <xdr:rowOff>276225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sizeWithCells="1">
                  <from>
                    <xdr:col>6</xdr:col>
                    <xdr:colOff>1524000</xdr:colOff>
                    <xdr:row>15</xdr:row>
                    <xdr:rowOff>57150</xdr:rowOff>
                  </from>
                  <to>
                    <xdr:col>6</xdr:col>
                    <xdr:colOff>1828800</xdr:colOff>
                    <xdr:row>15</xdr:row>
                    <xdr:rowOff>276225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sizeWithCells="1">
                  <from>
                    <xdr:col>6</xdr:col>
                    <xdr:colOff>2962275</xdr:colOff>
                    <xdr:row>15</xdr:row>
                    <xdr:rowOff>57150</xdr:rowOff>
                  </from>
                  <to>
                    <xdr:col>6</xdr:col>
                    <xdr:colOff>3267075</xdr:colOff>
                    <xdr:row>15</xdr:row>
                    <xdr:rowOff>276225</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sizeWithCells="1">
                  <from>
                    <xdr:col>6</xdr:col>
                    <xdr:colOff>3781425</xdr:colOff>
                    <xdr:row>15</xdr:row>
                    <xdr:rowOff>38100</xdr:rowOff>
                  </from>
                  <to>
                    <xdr:col>7</xdr:col>
                    <xdr:colOff>85725</xdr:colOff>
                    <xdr:row>15</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AB6AEAB-8E35-4FFA-8A48-5BB2B014BEB8}">
          <x14:formula1>
            <xm:f>RF!$F$22:$F$24</xm:f>
          </x14:formula1>
          <xm:sqref>H18 D19</xm:sqref>
        </x14:dataValidation>
        <x14:dataValidation type="list" allowBlank="1" showInputMessage="1" showErrorMessage="1" xr:uid="{2B5F0EF7-C99A-49DE-875F-626A6168A0AA}">
          <x14:formula1>
            <xm:f>RF!$G$3:$G$16</xm:f>
          </x14:formula1>
          <xm:sqref>D7</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F7DE1-B6D4-45A8-8DA4-6EB25A0725E0}">
  <sheetPr codeName="Sheet44">
    <tabColor theme="7"/>
    <pageSetUpPr autoPageBreaks="0" fitToPage="1"/>
  </sheetPr>
  <dimension ref="A1:AG38"/>
  <sheetViews>
    <sheetView showGridLines="0" zoomScaleNormal="100" workbookViewId="0">
      <selection activeCell="D6" sqref="D6"/>
    </sheetView>
  </sheetViews>
  <sheetFormatPr defaultColWidth="9.140625" defaultRowHeight="15" x14ac:dyDescent="0.25"/>
  <cols>
    <col min="1" max="1" width="5.5703125" customWidth="1"/>
    <col min="2" max="2" width="24.5703125" customWidth="1"/>
    <col min="3" max="3" width="77.42578125" customWidth="1"/>
    <col min="4" max="4" width="28.7109375" customWidth="1"/>
    <col min="5" max="5" width="2.7109375" customWidth="1"/>
    <col min="6" max="6" width="28.42578125" customWidth="1"/>
    <col min="7" max="7" width="61.85546875" customWidth="1"/>
    <col min="8" max="8" width="24.5703125" customWidth="1"/>
    <col min="9" max="9" width="9.140625" customWidth="1"/>
    <col min="10" max="12" width="9.140625" hidden="1" customWidth="1"/>
    <col min="13" max="13" width="20.7109375" hidden="1" customWidth="1"/>
    <col min="14" max="20" width="9.140625" hidden="1" customWidth="1"/>
    <col min="21" max="21" width="26.42578125" hidden="1" customWidth="1"/>
    <col min="22" max="24" width="9.140625" hidden="1" customWidth="1"/>
    <col min="25" max="25" width="12.140625" hidden="1" customWidth="1"/>
    <col min="26" max="27" width="9.140625" hidden="1" customWidth="1"/>
    <col min="28" max="28" width="18.5703125" hidden="1" customWidth="1"/>
    <col min="29" max="29" width="26.42578125" hidden="1" customWidth="1"/>
    <col min="30" max="31" width="9.140625" hidden="1" customWidth="1"/>
    <col min="32" max="32" width="18" hidden="1" customWidth="1"/>
    <col min="33" max="33" width="9.140625" hidden="1" customWidth="1"/>
    <col min="34" max="40" width="9.140625" customWidth="1"/>
  </cols>
  <sheetData>
    <row r="1" spans="1:32" ht="37.5" customHeight="1" x14ac:dyDescent="0.25">
      <c r="B1" s="531" t="s">
        <v>6960</v>
      </c>
      <c r="C1" s="453"/>
      <c r="D1" s="453"/>
      <c r="E1" s="453"/>
      <c r="F1" s="453"/>
      <c r="G1" s="454"/>
      <c r="H1" s="403"/>
    </row>
    <row r="2" spans="1:32" ht="39.75" customHeight="1" x14ac:dyDescent="0.25">
      <c r="A2" s="208"/>
      <c r="B2" s="455"/>
      <c r="C2" s="455"/>
      <c r="D2" s="455"/>
      <c r="E2" s="455"/>
      <c r="F2" s="455"/>
      <c r="G2" s="427"/>
      <c r="H2" s="403"/>
    </row>
    <row r="3" spans="1:32" ht="25.5" customHeight="1" thickBot="1" x14ac:dyDescent="0.3">
      <c r="B3" s="794" t="s">
        <v>1232</v>
      </c>
      <c r="C3" s="794"/>
      <c r="D3" s="794"/>
      <c r="E3" s="794"/>
      <c r="F3" s="398"/>
      <c r="G3" s="403"/>
      <c r="H3" s="403"/>
    </row>
    <row r="4" spans="1:32" ht="27.75" customHeight="1" thickBot="1" x14ac:dyDescent="0.3">
      <c r="A4" s="10"/>
      <c r="B4" s="445" t="s">
        <v>6961</v>
      </c>
      <c r="C4" s="795" t="s">
        <v>6962</v>
      </c>
      <c r="D4" s="796"/>
      <c r="E4" s="403"/>
      <c r="F4" s="445" t="s">
        <v>38</v>
      </c>
      <c r="G4" s="795" t="s">
        <v>1516</v>
      </c>
      <c r="H4" s="796"/>
      <c r="N4" s="549" t="s">
        <v>1262</v>
      </c>
      <c r="O4" s="597"/>
      <c r="P4" s="546" t="s">
        <v>5209</v>
      </c>
      <c r="Q4" s="549" t="s">
        <v>6939</v>
      </c>
      <c r="R4" s="549" t="s">
        <v>6940</v>
      </c>
      <c r="S4" s="549" t="s">
        <v>6941</v>
      </c>
      <c r="T4" s="549" t="s">
        <v>6942</v>
      </c>
      <c r="U4" s="546" t="s">
        <v>6</v>
      </c>
      <c r="V4" s="598"/>
      <c r="W4" s="543" t="s">
        <v>5209</v>
      </c>
      <c r="X4" s="543" t="s">
        <v>6943</v>
      </c>
      <c r="Y4" s="543" t="s">
        <v>6944</v>
      </c>
      <c r="Z4" s="543" t="s">
        <v>6945</v>
      </c>
      <c r="AA4" s="543" t="s">
        <v>6946</v>
      </c>
      <c r="AB4" s="543" t="s">
        <v>3</v>
      </c>
      <c r="AC4" s="545" t="s">
        <v>5261</v>
      </c>
      <c r="AD4" s="543" t="s">
        <v>5262</v>
      </c>
      <c r="AE4" s="545" t="s">
        <v>5263</v>
      </c>
    </row>
    <row r="5" spans="1:32" ht="10.35" customHeight="1" x14ac:dyDescent="0.25">
      <c r="A5" s="11"/>
      <c r="B5" s="446"/>
      <c r="C5" s="447"/>
      <c r="D5" s="447"/>
      <c r="E5" s="374"/>
      <c r="F5" s="448"/>
      <c r="G5" s="447"/>
      <c r="H5" s="447"/>
      <c r="N5" s="599" t="s">
        <v>1455</v>
      </c>
      <c r="O5" s="86" t="s">
        <v>6939</v>
      </c>
      <c r="P5" s="84" t="str">
        <f>IF(D8="","",VLOOKUP(D8,N5:O28,2,FALSE))</f>
        <v/>
      </c>
      <c r="Q5" s="86" t="s">
        <v>1273</v>
      </c>
      <c r="R5" s="86" t="s">
        <v>1274</v>
      </c>
      <c r="S5" s="86" t="s">
        <v>1275</v>
      </c>
      <c r="T5" s="86" t="s">
        <v>1276</v>
      </c>
      <c r="U5" s="600" t="s">
        <v>863</v>
      </c>
      <c r="V5" s="93" t="s">
        <v>6943</v>
      </c>
      <c r="W5" s="93" t="str">
        <f>IF(D7="","",VLOOKUP(D7,U5:V18,2,FALSE))</f>
        <v/>
      </c>
      <c r="X5" s="93">
        <v>1</v>
      </c>
      <c r="Y5" s="86">
        <v>2</v>
      </c>
      <c r="Z5" s="93">
        <v>3</v>
      </c>
      <c r="AA5" s="93">
        <v>1</v>
      </c>
      <c r="AB5" s="83"/>
      <c r="AC5" s="84" t="s">
        <v>5265</v>
      </c>
      <c r="AD5" s="91" t="s">
        <v>5269</v>
      </c>
      <c r="AE5" s="93">
        <v>1</v>
      </c>
    </row>
    <row r="6" spans="1:32" ht="26.85" customHeight="1" x14ac:dyDescent="0.25">
      <c r="A6" s="11"/>
      <c r="B6" s="791" t="s">
        <v>889</v>
      </c>
      <c r="C6" s="792"/>
      <c r="D6" s="247"/>
      <c r="E6" s="186"/>
      <c r="F6" s="278" t="s">
        <v>889</v>
      </c>
      <c r="G6" s="279"/>
      <c r="H6" s="247"/>
      <c r="N6" s="599" t="s">
        <v>1456</v>
      </c>
      <c r="O6" s="86" t="s">
        <v>6939</v>
      </c>
      <c r="Q6" s="86" t="s">
        <v>1274</v>
      </c>
      <c r="R6" s="86" t="s">
        <v>1275</v>
      </c>
      <c r="S6" s="86" t="s">
        <v>1276</v>
      </c>
      <c r="T6" s="86" t="s">
        <v>5220</v>
      </c>
      <c r="U6" s="600" t="s">
        <v>864</v>
      </c>
      <c r="V6" s="93" t="s">
        <v>6944</v>
      </c>
      <c r="X6" s="93"/>
      <c r="Y6" s="93"/>
      <c r="Z6" s="93"/>
      <c r="AA6" s="93">
        <v>2</v>
      </c>
      <c r="AB6" s="86" t="str">
        <f>CONCATENATE("FT-3500","-",D10,D12,D11,"-",D13,D14,D15)</f>
        <v>FT-3500--</v>
      </c>
      <c r="AC6" s="84" t="s">
        <v>5268</v>
      </c>
      <c r="AD6" s="86">
        <v>-108</v>
      </c>
      <c r="AE6" s="93">
        <v>2</v>
      </c>
    </row>
    <row r="7" spans="1:32" ht="30.75" customHeight="1" x14ac:dyDescent="0.25">
      <c r="A7" s="11"/>
      <c r="B7" s="280" t="s">
        <v>6</v>
      </c>
      <c r="C7" s="281" t="s">
        <v>6947</v>
      </c>
      <c r="D7" s="12"/>
      <c r="E7" s="186"/>
      <c r="F7" s="280" t="s">
        <v>1103</v>
      </c>
      <c r="G7" s="281" t="s">
        <v>21</v>
      </c>
      <c r="H7" s="247"/>
      <c r="N7" s="599" t="s">
        <v>1457</v>
      </c>
      <c r="O7" s="86" t="s">
        <v>6939</v>
      </c>
      <c r="Q7" s="86" t="s">
        <v>1275</v>
      </c>
      <c r="R7" s="86" t="s">
        <v>1276</v>
      </c>
      <c r="S7" s="86" t="s">
        <v>5220</v>
      </c>
      <c r="T7" s="86" t="s">
        <v>5223</v>
      </c>
      <c r="U7" s="600" t="s">
        <v>865</v>
      </c>
      <c r="V7" s="93" t="s">
        <v>6943</v>
      </c>
      <c r="X7" s="93"/>
      <c r="Y7" s="93"/>
      <c r="Z7" s="93"/>
      <c r="AA7" s="93">
        <v>3</v>
      </c>
      <c r="AB7" s="85" t="str">
        <f>CONCATENATE("FT-3500","-",D10,D12,D11,"-",D13,D14,D15,D16)</f>
        <v>FT-3500--</v>
      </c>
      <c r="AC7" s="84" t="s">
        <v>905</v>
      </c>
    </row>
    <row r="8" spans="1:32" ht="35.85" customHeight="1" x14ac:dyDescent="0.25">
      <c r="A8" s="827" t="s">
        <v>14</v>
      </c>
      <c r="B8" s="380" t="s">
        <v>1549</v>
      </c>
      <c r="C8" s="281" t="s">
        <v>6947</v>
      </c>
      <c r="D8" s="247"/>
      <c r="E8" s="11"/>
      <c r="F8" s="282" t="s">
        <v>1104</v>
      </c>
      <c r="G8" s="283" t="s">
        <v>22</v>
      </c>
      <c r="H8" s="247"/>
      <c r="N8" s="599" t="s">
        <v>1458</v>
      </c>
      <c r="O8" s="86" t="s">
        <v>6939</v>
      </c>
      <c r="Q8" s="86" t="s">
        <v>1276</v>
      </c>
      <c r="R8" s="86" t="s">
        <v>5220</v>
      </c>
      <c r="S8" s="86" t="s">
        <v>5223</v>
      </c>
      <c r="T8" s="86" t="s">
        <v>5224</v>
      </c>
      <c r="U8" s="600" t="s">
        <v>873</v>
      </c>
      <c r="V8" s="93" t="s">
        <v>6945</v>
      </c>
      <c r="Z8" s="192" t="s">
        <v>27</v>
      </c>
      <c r="AA8" s="209"/>
      <c r="AC8" s="84" t="s">
        <v>3382</v>
      </c>
    </row>
    <row r="9" spans="1:32" ht="32.85" customHeight="1" x14ac:dyDescent="0.25">
      <c r="A9" s="827"/>
      <c r="B9" s="278" t="s">
        <v>10</v>
      </c>
      <c r="C9" s="283" t="s">
        <v>6948</v>
      </c>
      <c r="D9" s="247"/>
      <c r="E9" s="11"/>
      <c r="F9" s="804" t="s">
        <v>1105</v>
      </c>
      <c r="G9" s="806" t="s">
        <v>1528</v>
      </c>
      <c r="H9" s="814"/>
      <c r="N9" s="599" t="s">
        <v>1459</v>
      </c>
      <c r="O9" s="86" t="s">
        <v>6939</v>
      </c>
      <c r="Q9" s="86" t="s">
        <v>5220</v>
      </c>
      <c r="R9" s="86" t="s">
        <v>5223</v>
      </c>
      <c r="S9" s="86" t="s">
        <v>5224</v>
      </c>
      <c r="T9" s="86" t="s">
        <v>5225</v>
      </c>
      <c r="U9" s="600" t="s">
        <v>876</v>
      </c>
      <c r="V9" s="93" t="s">
        <v>6945</v>
      </c>
      <c r="X9" s="601" t="s">
        <v>10</v>
      </c>
      <c r="Y9" s="546" t="s">
        <v>5218</v>
      </c>
      <c r="Z9" s="546" t="s">
        <v>1281</v>
      </c>
      <c r="AA9" s="546" t="s">
        <v>1284</v>
      </c>
      <c r="AB9" s="546" t="s">
        <v>7014</v>
      </c>
      <c r="AC9" s="545" t="s">
        <v>7015</v>
      </c>
      <c r="AD9" s="546" t="s">
        <v>905</v>
      </c>
    </row>
    <row r="10" spans="1:32" ht="34.35" customHeight="1" x14ac:dyDescent="0.25">
      <c r="A10" s="827"/>
      <c r="B10" s="280" t="s">
        <v>6949</v>
      </c>
      <c r="C10" s="281" t="s">
        <v>6963</v>
      </c>
      <c r="D10" s="247"/>
      <c r="E10" s="188"/>
      <c r="F10" s="832"/>
      <c r="G10" s="807"/>
      <c r="H10" s="815"/>
      <c r="N10" s="599" t="s">
        <v>1460</v>
      </c>
      <c r="O10" s="86" t="s">
        <v>6939</v>
      </c>
      <c r="Q10" s="86" t="s">
        <v>5223</v>
      </c>
      <c r="R10" s="86" t="s">
        <v>5224</v>
      </c>
      <c r="S10" s="86" t="s">
        <v>5225</v>
      </c>
      <c r="U10" s="600" t="s">
        <v>877</v>
      </c>
      <c r="V10" s="93" t="s">
        <v>6946</v>
      </c>
      <c r="X10" s="101" t="s">
        <v>1277</v>
      </c>
      <c r="Y10" s="84" t="s">
        <v>1304</v>
      </c>
      <c r="Z10" s="84" t="s">
        <v>1382</v>
      </c>
      <c r="AA10" s="84" t="s">
        <v>1386</v>
      </c>
      <c r="AB10" s="84" t="s">
        <v>7019</v>
      </c>
      <c r="AC10" s="84" t="s">
        <v>7021</v>
      </c>
      <c r="AD10" s="84" t="s">
        <v>5219</v>
      </c>
    </row>
    <row r="11" spans="1:32" ht="35.450000000000003" customHeight="1" x14ac:dyDescent="0.25">
      <c r="A11" s="827"/>
      <c r="B11" s="280" t="s">
        <v>6950</v>
      </c>
      <c r="C11" s="281" t="s">
        <v>6964</v>
      </c>
      <c r="D11" s="603"/>
      <c r="E11" s="188"/>
      <c r="F11" s="284" t="s">
        <v>1106</v>
      </c>
      <c r="G11" s="277" t="s">
        <v>1109</v>
      </c>
      <c r="H11" s="12"/>
      <c r="N11" s="599" t="s">
        <v>1461</v>
      </c>
      <c r="O11" s="86" t="s">
        <v>6940</v>
      </c>
      <c r="R11" s="86" t="s">
        <v>5225</v>
      </c>
      <c r="U11" s="600" t="s">
        <v>878</v>
      </c>
      <c r="V11" s="93" t="s">
        <v>6943</v>
      </c>
      <c r="X11" s="101" t="s">
        <v>1282</v>
      </c>
      <c r="Y11" s="84" t="s">
        <v>1374</v>
      </c>
      <c r="Z11" s="84" t="s">
        <v>1385</v>
      </c>
      <c r="AA11" s="84" t="s">
        <v>1390</v>
      </c>
      <c r="AB11" s="84" t="s">
        <v>7020</v>
      </c>
      <c r="AC11" s="84" t="s">
        <v>7022</v>
      </c>
      <c r="AD11" s="84" t="s">
        <v>5221</v>
      </c>
    </row>
    <row r="12" spans="1:32" ht="35.25" customHeight="1" x14ac:dyDescent="0.25">
      <c r="A12" s="827"/>
      <c r="B12" s="280" t="s">
        <v>6952</v>
      </c>
      <c r="C12" s="281" t="s">
        <v>6953</v>
      </c>
      <c r="D12" s="247"/>
      <c r="E12" s="188"/>
      <c r="F12" s="287" t="s">
        <v>1519</v>
      </c>
      <c r="G12" s="281" t="s">
        <v>1110</v>
      </c>
      <c r="H12" s="247"/>
      <c r="N12" s="599" t="s">
        <v>1462</v>
      </c>
      <c r="O12" s="86" t="s">
        <v>6940</v>
      </c>
      <c r="U12" s="600" t="s">
        <v>880</v>
      </c>
      <c r="V12" s="93" t="s">
        <v>6946</v>
      </c>
      <c r="X12" s="101" t="s">
        <v>1281</v>
      </c>
      <c r="Y12" s="84" t="s">
        <v>1384</v>
      </c>
      <c r="Z12" s="84" t="s">
        <v>1389</v>
      </c>
      <c r="AA12" s="84" t="s">
        <v>1383</v>
      </c>
      <c r="AB12" s="84" t="s">
        <v>3852</v>
      </c>
      <c r="AC12" s="84" t="s">
        <v>7023</v>
      </c>
      <c r="AD12" s="84"/>
      <c r="AE12" s="838"/>
      <c r="AF12" s="785"/>
    </row>
    <row r="13" spans="1:32" ht="33.6" customHeight="1" x14ac:dyDescent="0.25">
      <c r="A13" s="827"/>
      <c r="B13" s="280" t="s">
        <v>6965</v>
      </c>
      <c r="C13" s="281" t="s">
        <v>6966</v>
      </c>
      <c r="D13" s="247"/>
      <c r="E13" s="188"/>
      <c r="F13" s="287" t="s">
        <v>1520</v>
      </c>
      <c r="G13" s="381" t="s">
        <v>26</v>
      </c>
      <c r="H13" s="249"/>
      <c r="N13" s="599" t="s">
        <v>1463</v>
      </c>
      <c r="O13" s="86" t="s">
        <v>6940</v>
      </c>
      <c r="R13" s="26"/>
      <c r="U13" s="600" t="s">
        <v>5227</v>
      </c>
      <c r="V13" s="93" t="s">
        <v>6944</v>
      </c>
      <c r="X13" s="101" t="s">
        <v>1284</v>
      </c>
      <c r="Y13" s="622" t="s">
        <v>1388</v>
      </c>
      <c r="Z13" s="623" t="s">
        <v>7016</v>
      </c>
      <c r="AA13" s="115"/>
      <c r="AB13" s="84" t="s">
        <v>3853</v>
      </c>
      <c r="AC13" s="84" t="s">
        <v>7024</v>
      </c>
      <c r="AE13" s="838"/>
      <c r="AF13" s="785"/>
    </row>
    <row r="14" spans="1:32" ht="51" customHeight="1" x14ac:dyDescent="0.25">
      <c r="A14" s="827"/>
      <c r="B14" s="280" t="s">
        <v>6956</v>
      </c>
      <c r="C14" s="281" t="s">
        <v>6957</v>
      </c>
      <c r="D14" s="247"/>
      <c r="E14" s="188"/>
      <c r="F14" s="804" t="s">
        <v>1522</v>
      </c>
      <c r="G14" s="806" t="s">
        <v>1614</v>
      </c>
      <c r="H14" s="814"/>
      <c r="N14" s="599" t="s">
        <v>1464</v>
      </c>
      <c r="O14" s="86" t="s">
        <v>6941</v>
      </c>
      <c r="U14" s="600" t="s">
        <v>5228</v>
      </c>
      <c r="V14" s="93" t="s">
        <v>6943</v>
      </c>
      <c r="X14" s="101" t="s">
        <v>7014</v>
      </c>
      <c r="Y14" s="622" t="s">
        <v>1390</v>
      </c>
      <c r="Z14" s="623" t="s">
        <v>7017</v>
      </c>
      <c r="AA14" s="115"/>
      <c r="AB14" s="84" t="s">
        <v>3854</v>
      </c>
      <c r="AC14" s="84" t="s">
        <v>7025</v>
      </c>
      <c r="AE14" s="3"/>
      <c r="AF14" s="602"/>
    </row>
    <row r="15" spans="1:32" ht="40.15" customHeight="1" x14ac:dyDescent="0.25">
      <c r="A15" s="827"/>
      <c r="B15" s="280" t="s">
        <v>6967</v>
      </c>
      <c r="C15" s="281" t="s">
        <v>6968</v>
      </c>
      <c r="D15" s="247"/>
      <c r="E15" s="188"/>
      <c r="F15" s="805"/>
      <c r="G15" s="807"/>
      <c r="H15" s="815"/>
      <c r="N15" s="599" t="s">
        <v>1465</v>
      </c>
      <c r="O15" s="86" t="s">
        <v>6941</v>
      </c>
      <c r="U15" s="600" t="s">
        <v>5229</v>
      </c>
      <c r="V15" s="93" t="s">
        <v>6944</v>
      </c>
      <c r="X15" s="101" t="s">
        <v>7015</v>
      </c>
      <c r="Z15" s="623" t="s">
        <v>7018</v>
      </c>
      <c r="AA15" s="115"/>
      <c r="AB15" s="84" t="s">
        <v>3855</v>
      </c>
      <c r="AC15" s="84" t="s">
        <v>7026</v>
      </c>
      <c r="AE15" s="3"/>
      <c r="AF15" s="602"/>
    </row>
    <row r="16" spans="1:32" ht="41.25" customHeight="1" x14ac:dyDescent="0.25">
      <c r="A16" s="827"/>
      <c r="B16" s="280" t="s">
        <v>3870</v>
      </c>
      <c r="C16" s="281" t="s">
        <v>6969</v>
      </c>
      <c r="D16" s="247"/>
      <c r="E16" s="188"/>
      <c r="F16" s="55" t="s">
        <v>1111</v>
      </c>
      <c r="G16" s="816" t="s">
        <v>1530</v>
      </c>
      <c r="H16" s="817"/>
      <c r="N16" s="599" t="s">
        <v>1466</v>
      </c>
      <c r="O16" s="86" t="s">
        <v>6942</v>
      </c>
      <c r="U16" s="600" t="s">
        <v>5230</v>
      </c>
      <c r="V16" s="93" t="s">
        <v>6943</v>
      </c>
      <c r="X16" s="84" t="s">
        <v>7027</v>
      </c>
      <c r="AB16" s="84" t="s">
        <v>3856</v>
      </c>
      <c r="AE16" s="3"/>
      <c r="AF16" s="602"/>
    </row>
    <row r="17" spans="1:32" ht="39.75" customHeight="1" x14ac:dyDescent="0.25">
      <c r="A17" s="827"/>
      <c r="B17" s="280" t="s">
        <v>6970</v>
      </c>
      <c r="C17" s="281" t="s">
        <v>6947</v>
      </c>
      <c r="D17" s="247"/>
      <c r="E17" s="188"/>
      <c r="F17" s="278" t="s">
        <v>5</v>
      </c>
      <c r="G17" s="281" t="s">
        <v>1195</v>
      </c>
      <c r="H17" s="12"/>
      <c r="N17" s="599" t="s">
        <v>3566</v>
      </c>
      <c r="O17" s="86" t="s">
        <v>6942</v>
      </c>
      <c r="U17" s="599" t="s">
        <v>5231</v>
      </c>
      <c r="V17" s="93" t="s">
        <v>6943</v>
      </c>
      <c r="X17" s="101" t="s">
        <v>7028</v>
      </c>
      <c r="AB17" s="84" t="s">
        <v>3857</v>
      </c>
      <c r="AE17" s="3"/>
      <c r="AF17" s="602"/>
    </row>
    <row r="18" spans="1:32" ht="33" customHeight="1" x14ac:dyDescent="0.25">
      <c r="A18" s="827"/>
      <c r="B18" s="280" t="s">
        <v>6971</v>
      </c>
      <c r="C18" s="281" t="s">
        <v>6972</v>
      </c>
      <c r="D18" s="12"/>
      <c r="E18" s="188"/>
      <c r="F18" s="280" t="s">
        <v>9</v>
      </c>
      <c r="G18" s="281" t="s">
        <v>1551</v>
      </c>
      <c r="H18" s="247"/>
      <c r="N18" s="600" t="s">
        <v>5233</v>
      </c>
      <c r="O18" s="86" t="s">
        <v>6942</v>
      </c>
      <c r="U18" s="599" t="s">
        <v>5234</v>
      </c>
      <c r="V18" s="93" t="s">
        <v>6944</v>
      </c>
      <c r="X18" s="84" t="s">
        <v>5226</v>
      </c>
      <c r="AB18" s="84" t="s">
        <v>3858</v>
      </c>
      <c r="AE18" s="3"/>
      <c r="AF18" s="602"/>
    </row>
    <row r="19" spans="1:32" ht="33.75" customHeight="1" x14ac:dyDescent="0.25">
      <c r="A19" s="827"/>
      <c r="B19" s="280" t="s">
        <v>18</v>
      </c>
      <c r="C19" s="281" t="s">
        <v>17</v>
      </c>
      <c r="D19" s="59"/>
      <c r="E19" s="188"/>
      <c r="F19" s="280" t="s">
        <v>1619</v>
      </c>
      <c r="G19" s="281" t="s">
        <v>1551</v>
      </c>
      <c r="H19" s="247"/>
      <c r="N19" s="600" t="s">
        <v>3567</v>
      </c>
      <c r="O19" s="86" t="s">
        <v>6942</v>
      </c>
      <c r="X19" s="23"/>
      <c r="Y19" s="194"/>
      <c r="Z19" s="202"/>
      <c r="AB19" s="22"/>
      <c r="AC19" s="3"/>
      <c r="AD19" s="20"/>
      <c r="AE19" s="3"/>
      <c r="AF19" s="602"/>
    </row>
    <row r="20" spans="1:32" ht="32.450000000000003" customHeight="1" x14ac:dyDescent="0.25">
      <c r="A20" s="827"/>
      <c r="B20" s="280" t="s">
        <v>12</v>
      </c>
      <c r="C20" s="281" t="s">
        <v>1194</v>
      </c>
      <c r="D20" s="247"/>
      <c r="E20" s="188"/>
      <c r="F20" s="810" t="s">
        <v>1200</v>
      </c>
      <c r="G20" s="833"/>
      <c r="H20" s="834"/>
      <c r="N20" s="600" t="s">
        <v>5235</v>
      </c>
      <c r="O20" s="86" t="s">
        <v>6942</v>
      </c>
      <c r="Y20" s="211"/>
      <c r="Z20" s="211"/>
      <c r="AB20" s="22"/>
      <c r="AC20" s="3"/>
      <c r="AD20" s="20"/>
      <c r="AE20" s="3"/>
      <c r="AF20" s="602"/>
    </row>
    <row r="21" spans="1:32" ht="33.6" customHeight="1" x14ac:dyDescent="0.25">
      <c r="B21" s="278" t="s">
        <v>1183</v>
      </c>
      <c r="C21" s="281" t="s">
        <v>1645</v>
      </c>
      <c r="D21" s="12"/>
      <c r="F21" s="798"/>
      <c r="G21" s="799"/>
      <c r="H21" s="800"/>
      <c r="N21" s="600" t="s">
        <v>3568</v>
      </c>
      <c r="O21" s="86" t="s">
        <v>6942</v>
      </c>
      <c r="AB21" s="22"/>
      <c r="AC21" s="3"/>
      <c r="AD21" s="22"/>
      <c r="AE21" s="3"/>
      <c r="AF21" s="602"/>
    </row>
    <row r="22" spans="1:32" ht="33.6" customHeight="1" x14ac:dyDescent="0.25">
      <c r="B22" s="280" t="s">
        <v>9</v>
      </c>
      <c r="C22" s="281" t="s">
        <v>1646</v>
      </c>
      <c r="D22" s="247"/>
      <c r="F22" s="801"/>
      <c r="G22" s="802"/>
      <c r="H22" s="803"/>
      <c r="N22" s="600" t="s">
        <v>3569</v>
      </c>
      <c r="O22" s="86" t="s">
        <v>6942</v>
      </c>
      <c r="AB22" s="22"/>
      <c r="AC22" s="22"/>
      <c r="AD22" s="22"/>
      <c r="AE22" s="3"/>
      <c r="AF22" s="602"/>
    </row>
    <row r="23" spans="1:32" ht="23.45" customHeight="1" thickBot="1" x14ac:dyDescent="0.3">
      <c r="N23" s="600" t="s">
        <v>5236</v>
      </c>
      <c r="O23" s="86" t="s">
        <v>6942</v>
      </c>
      <c r="AB23" s="22"/>
      <c r="AD23" s="22"/>
      <c r="AE23" s="3"/>
      <c r="AF23" s="602"/>
    </row>
    <row r="24" spans="1:32" ht="33.75" customHeight="1" x14ac:dyDescent="0.25">
      <c r="B24" s="15" t="s">
        <v>3</v>
      </c>
      <c r="C24" s="825" t="str">
        <f>IF(D16=AD5,AB6,AB7)</f>
        <v>FT-3500--</v>
      </c>
      <c r="D24" s="826"/>
      <c r="E24" s="251"/>
      <c r="F24" s="252" t="s">
        <v>3</v>
      </c>
      <c r="G24" s="825" t="str">
        <f>CONCATENATE("SYS-10","-",H7,H8,H9,H11,"-",H12,H13,H14)</f>
        <v>SYS-10--</v>
      </c>
      <c r="H24" s="826"/>
      <c r="N24" s="600" t="s">
        <v>3570</v>
      </c>
      <c r="O24" s="86" t="s">
        <v>6942</v>
      </c>
      <c r="AB24" s="22"/>
      <c r="AD24" s="22"/>
      <c r="AF24" s="22"/>
    </row>
    <row r="25" spans="1:32" ht="55.9" customHeight="1" thickBot="1" x14ac:dyDescent="0.3">
      <c r="B25" s="16" t="s">
        <v>39</v>
      </c>
      <c r="C25" s="821" t="str">
        <f>IF(D15="","",VLOOKUP(AB6,RF!A3:B6000,2,FALSE))</f>
        <v/>
      </c>
      <c r="D25" s="822"/>
      <c r="E25" s="251"/>
      <c r="F25" s="254" t="s">
        <v>39</v>
      </c>
      <c r="G25" s="821" t="str">
        <f>IF(H14="","",VLOOKUP(G24,RF!A3:B3023,2,FALSE))</f>
        <v/>
      </c>
      <c r="H25" s="822"/>
      <c r="N25" s="600" t="s">
        <v>3571</v>
      </c>
      <c r="O25" s="86" t="s">
        <v>6942</v>
      </c>
      <c r="AB25" s="22"/>
      <c r="AD25" s="22"/>
      <c r="AE25" s="20"/>
      <c r="AF25" s="20"/>
    </row>
    <row r="26" spans="1:32" ht="19.899999999999999" customHeight="1" x14ac:dyDescent="0.25">
      <c r="B26" s="449" t="s">
        <v>1192</v>
      </c>
      <c r="C26" s="450"/>
      <c r="D26" s="450"/>
      <c r="E26" s="450"/>
      <c r="F26" s="450"/>
      <c r="G26" s="450"/>
      <c r="H26" s="452" t="str">
        <f>'F-1000'!V17</f>
        <v>Rev. 18</v>
      </c>
      <c r="N26" s="600" t="s">
        <v>5237</v>
      </c>
      <c r="O26" s="86" t="s">
        <v>6942</v>
      </c>
      <c r="AB26" s="22"/>
      <c r="AC26" s="19"/>
      <c r="AD26" s="22"/>
      <c r="AE26" s="19"/>
      <c r="AF26" s="19"/>
    </row>
    <row r="27" spans="1:32" ht="45" customHeight="1" x14ac:dyDescent="0.25">
      <c r="A27" s="205"/>
      <c r="B27" s="831" t="s">
        <v>1196</v>
      </c>
      <c r="C27" s="831"/>
      <c r="D27" s="831"/>
      <c r="E27" s="831"/>
      <c r="F27" s="831"/>
      <c r="G27" s="831"/>
      <c r="H27" s="831"/>
      <c r="N27" s="600" t="s">
        <v>5238</v>
      </c>
      <c r="O27" s="86" t="s">
        <v>6942</v>
      </c>
      <c r="AB27" s="22"/>
      <c r="AC27" s="19"/>
      <c r="AD27" s="22"/>
      <c r="AE27" s="19"/>
      <c r="AF27" s="19"/>
    </row>
    <row r="28" spans="1:32" ht="37.15" customHeight="1" x14ac:dyDescent="0.3">
      <c r="A28" s="830" t="s">
        <v>5232</v>
      </c>
      <c r="B28" s="830"/>
      <c r="C28" s="830"/>
      <c r="D28" s="830"/>
      <c r="E28" s="830"/>
      <c r="F28" s="830"/>
      <c r="G28" s="830"/>
      <c r="H28" s="830"/>
      <c r="N28" s="600" t="s">
        <v>5239</v>
      </c>
      <c r="O28" s="86" t="s">
        <v>6942</v>
      </c>
      <c r="AB28" s="22"/>
    </row>
    <row r="29" spans="1:32" ht="19.5" customHeight="1" x14ac:dyDescent="0.25">
      <c r="A29" s="205"/>
    </row>
    <row r="30" spans="1:32" ht="42.6" customHeight="1" x14ac:dyDescent="0.25">
      <c r="A30" s="205"/>
    </row>
    <row r="31" spans="1:32" ht="10.5" customHeight="1" x14ac:dyDescent="0.25">
      <c r="A31" s="205"/>
      <c r="B31" s="398"/>
      <c r="C31" s="398"/>
      <c r="D31" s="398"/>
      <c r="E31" s="251"/>
      <c r="F31" s="398"/>
      <c r="G31" s="398"/>
      <c r="H31" s="398"/>
    </row>
    <row r="32" spans="1:32" ht="18" customHeight="1" x14ac:dyDescent="0.25"/>
    <row r="33" spans="9:11" ht="14.1" customHeight="1" x14ac:dyDescent="0.25"/>
    <row r="34" spans="9:11" ht="14.1" customHeight="1" x14ac:dyDescent="0.25"/>
    <row r="35" spans="9:11" s="57" customFormat="1" x14ac:dyDescent="0.25">
      <c r="I35"/>
      <c r="J35"/>
      <c r="K35"/>
    </row>
    <row r="36" spans="9:11" s="57" customFormat="1" x14ac:dyDescent="0.25">
      <c r="I36"/>
      <c r="J36"/>
      <c r="K36"/>
    </row>
    <row r="37" spans="9:11" s="57" customFormat="1" x14ac:dyDescent="0.25">
      <c r="I37"/>
      <c r="J37"/>
      <c r="K37"/>
    </row>
    <row r="38" spans="9:11" s="57" customFormat="1" x14ac:dyDescent="0.25">
      <c r="I38"/>
      <c r="J38"/>
      <c r="K38"/>
    </row>
  </sheetData>
  <sheetProtection algorithmName="SHA-512" hashValue="7kd9t4yw/VYSwTMbJVj402DVRL00HuONUZeJVAQ8lTh8aCp8GSqC7gHmVISZw+5b3TRHW7gfnRgPh19we32Agg==" saltValue="621Ub/ennVBt57pSXiDkbQ==" spinCount="100000" sheet="1" selectLockedCells="1"/>
  <dataConsolidate/>
  <mergeCells count="22">
    <mergeCell ref="B3:E3"/>
    <mergeCell ref="C4:D4"/>
    <mergeCell ref="G4:H4"/>
    <mergeCell ref="B6:C6"/>
    <mergeCell ref="AE12:AE13"/>
    <mergeCell ref="F9:F10"/>
    <mergeCell ref="G9:G10"/>
    <mergeCell ref="H9:H10"/>
    <mergeCell ref="AF12:AF13"/>
    <mergeCell ref="F14:F15"/>
    <mergeCell ref="G14:G15"/>
    <mergeCell ref="H14:H15"/>
    <mergeCell ref="A28:H28"/>
    <mergeCell ref="F21:H22"/>
    <mergeCell ref="C24:D24"/>
    <mergeCell ref="G24:H24"/>
    <mergeCell ref="C25:D25"/>
    <mergeCell ref="G25:H25"/>
    <mergeCell ref="B27:H27"/>
    <mergeCell ref="A8:A20"/>
    <mergeCell ref="F20:H20"/>
    <mergeCell ref="G16:H16"/>
  </mergeCells>
  <dataValidations count="8">
    <dataValidation type="list" allowBlank="1" showInputMessage="1" showErrorMessage="1" sqref="D21" xr:uid="{09A3EEAC-6143-4780-BB0B-B168F2317295}">
      <formula1>IF(D9=X10,Y10:Y14,IF(D9=X11,Y10:Y14,IF(D9=X12,Z10:Z15,IF(D9=X13,AA10:AA12,IF(D9=X14,AB10:AB18,IF(D9=X15,AC10:AC15,AD10))))))</formula1>
    </dataValidation>
    <dataValidation type="list" allowBlank="1" showInputMessage="1" showErrorMessage="1" sqref="D9" xr:uid="{36F90E88-8246-44BA-B0DD-FE0BC087570E}">
      <formula1>$X$10:$X$18</formula1>
    </dataValidation>
    <dataValidation type="list" allowBlank="1" showInputMessage="1" showErrorMessage="1" sqref="D7" xr:uid="{410DCFA5-408F-4CA0-A173-EF6A89812A99}">
      <formula1>$U$5:$U$18</formula1>
    </dataValidation>
    <dataValidation type="list" allowBlank="1" showInputMessage="1" showErrorMessage="1" sqref="D17" xr:uid="{28999539-84D3-48A7-9F5E-8118E51FD6EA}">
      <formula1>"25 ft.,50 ft.,100 ft.,150 ft.,200 ft."</formula1>
    </dataValidation>
    <dataValidation type="list" allowBlank="1" showInputMessage="1" showErrorMessage="1" sqref="H19" xr:uid="{B8547FDE-6B36-48BF-923C-5E369D5575BF}">
      <formula1>"25' PVC jacketed cable,50' PVC jacketed cable,100' PVC jacketed cable"</formula1>
    </dataValidation>
    <dataValidation type="list" allowBlank="1" showInputMessage="1" showErrorMessage="1" sqref="D8" xr:uid="{37954328-F70B-4CAB-B47C-DDE041A01653}">
      <formula1>$N$5:$N$28</formula1>
    </dataValidation>
    <dataValidation type="list" allowBlank="1" showInputMessage="1" showErrorMessage="1" sqref="D22 H18" xr:uid="{0D1EB859-475E-4883-81BA-CE6D1DEB2202}">
      <formula1>"Dry Tap Kit,Hot Tap Kit,Custom Kit"</formula1>
    </dataValidation>
    <dataValidation type="list" allowBlank="1" showInputMessage="1" showErrorMessage="1" sqref="D18" xr:uid="{67E4CEB3-112D-4606-BCE3-00C91E5B7136}">
      <formula1>IF($D$10=$AE$5,$AC$8,$AC$5:$AC$7)</formula1>
    </dataValidation>
  </dataValidations>
  <hyperlinks>
    <hyperlink ref="A28:H28" location="'Meter Selection'!A1" display="To return to the meter selection, click this link" xr:uid="{3DCE4C68-9DC7-4BD7-B965-82C48AB544B2}"/>
  </hyperlinks>
  <printOptions horizontalCentered="1"/>
  <pageMargins left="0.25" right="0.25" top="0.5" bottom="0.75" header="0.3" footer="0.3"/>
  <pageSetup scale="53"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sizeWithCells="1">
                  <from>
                    <xdr:col>6</xdr:col>
                    <xdr:colOff>66675</xdr:colOff>
                    <xdr:row>15</xdr:row>
                    <xdr:rowOff>66675</xdr:rowOff>
                  </from>
                  <to>
                    <xdr:col>6</xdr:col>
                    <xdr:colOff>371475</xdr:colOff>
                    <xdr:row>15</xdr:row>
                    <xdr:rowOff>276225</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sizeWithCells="1">
                  <from>
                    <xdr:col>6</xdr:col>
                    <xdr:colOff>1524000</xdr:colOff>
                    <xdr:row>15</xdr:row>
                    <xdr:rowOff>66675</xdr:rowOff>
                  </from>
                  <to>
                    <xdr:col>6</xdr:col>
                    <xdr:colOff>1828800</xdr:colOff>
                    <xdr:row>15</xdr:row>
                    <xdr:rowOff>276225</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sizeWithCells="1">
                  <from>
                    <xdr:col>6</xdr:col>
                    <xdr:colOff>2962275</xdr:colOff>
                    <xdr:row>15</xdr:row>
                    <xdr:rowOff>66675</xdr:rowOff>
                  </from>
                  <to>
                    <xdr:col>6</xdr:col>
                    <xdr:colOff>3267075</xdr:colOff>
                    <xdr:row>15</xdr:row>
                    <xdr:rowOff>276225</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sizeWithCells="1">
                  <from>
                    <xdr:col>6</xdr:col>
                    <xdr:colOff>3781425</xdr:colOff>
                    <xdr:row>15</xdr:row>
                    <xdr:rowOff>38100</xdr:rowOff>
                  </from>
                  <to>
                    <xdr:col>7</xdr:col>
                    <xdr:colOff>85725</xdr:colOff>
                    <xdr:row>15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6B42-50DE-4408-A2A8-B24127895855}">
  <sheetPr codeName="Sheet1">
    <tabColor rgb="FFFF0000"/>
    <pageSetUpPr autoPageBreaks="0" fitToPage="1"/>
  </sheetPr>
  <dimension ref="A1:R51"/>
  <sheetViews>
    <sheetView showGridLines="0" zoomScale="90" zoomScaleNormal="90" workbookViewId="0">
      <selection activeCell="O3" sqref="O3"/>
    </sheetView>
  </sheetViews>
  <sheetFormatPr defaultColWidth="9" defaultRowHeight="15" x14ac:dyDescent="0.25"/>
  <cols>
    <col min="3" max="3" width="13.5703125" customWidth="1"/>
    <col min="8" max="8" width="11.85546875" customWidth="1"/>
    <col min="10" max="10" width="16.7109375" customWidth="1"/>
    <col min="13" max="13" width="18.5703125" customWidth="1"/>
  </cols>
  <sheetData>
    <row r="1" spans="1:18" ht="25.5" customHeight="1" x14ac:dyDescent="0.25">
      <c r="A1" s="684" t="s">
        <v>1688</v>
      </c>
      <c r="B1" s="684"/>
      <c r="C1" s="684"/>
      <c r="D1" s="684"/>
      <c r="E1" s="684"/>
      <c r="F1" s="684"/>
      <c r="G1" s="684"/>
      <c r="H1" s="684"/>
      <c r="I1" s="684"/>
      <c r="J1" s="684"/>
      <c r="K1" s="684"/>
      <c r="L1" s="684"/>
      <c r="M1" s="684"/>
      <c r="N1" s="10"/>
    </row>
    <row r="2" spans="1:18" ht="24" customHeight="1" x14ac:dyDescent="0.25">
      <c r="A2" s="684"/>
      <c r="B2" s="684"/>
      <c r="C2" s="684"/>
      <c r="D2" s="684"/>
      <c r="E2" s="684"/>
      <c r="F2" s="684"/>
      <c r="G2" s="684"/>
      <c r="H2" s="684"/>
      <c r="I2" s="684"/>
      <c r="J2" s="684"/>
      <c r="K2" s="684"/>
      <c r="L2" s="684"/>
      <c r="M2" s="684"/>
      <c r="N2" s="10"/>
    </row>
    <row r="3" spans="1:18" ht="25.15" customHeight="1" x14ac:dyDescent="0.25">
      <c r="A3" s="672" t="s">
        <v>1687</v>
      </c>
      <c r="B3" s="673"/>
      <c r="C3" s="673"/>
      <c r="D3" s="678" t="s">
        <v>1686</v>
      </c>
      <c r="E3" s="678"/>
      <c r="F3" s="678"/>
      <c r="G3" s="678"/>
      <c r="H3" s="678"/>
      <c r="I3" s="678"/>
      <c r="J3" s="678"/>
      <c r="K3" s="678"/>
      <c r="L3" s="678"/>
      <c r="M3" s="679"/>
    </row>
    <row r="4" spans="1:18" ht="25.15" customHeight="1" x14ac:dyDescent="0.25">
      <c r="A4" s="676"/>
      <c r="B4" s="677"/>
      <c r="C4" s="677"/>
      <c r="D4" s="680" t="s">
        <v>1685</v>
      </c>
      <c r="E4" s="680"/>
      <c r="F4" s="680"/>
      <c r="G4" s="680"/>
      <c r="H4" s="680"/>
      <c r="I4" s="680"/>
      <c r="J4" s="680"/>
      <c r="K4" s="680"/>
      <c r="L4" s="680"/>
      <c r="M4" s="681"/>
    </row>
    <row r="5" spans="1:18" ht="11.25" customHeight="1" x14ac:dyDescent="0.25">
      <c r="A5" s="9"/>
      <c r="B5" s="9"/>
      <c r="C5" s="9"/>
      <c r="D5" s="262"/>
      <c r="E5" s="262"/>
      <c r="F5" s="262"/>
      <c r="G5" s="262"/>
      <c r="H5" s="262"/>
      <c r="I5" s="262"/>
      <c r="J5" s="262"/>
      <c r="K5" s="262"/>
      <c r="L5" s="262"/>
      <c r="M5" s="262"/>
    </row>
    <row r="6" spans="1:18" ht="25.15" customHeight="1" x14ac:dyDescent="0.25">
      <c r="A6" s="672" t="s">
        <v>1684</v>
      </c>
      <c r="B6" s="673"/>
      <c r="C6" s="673"/>
      <c r="D6" s="678" t="s">
        <v>1683</v>
      </c>
      <c r="E6" s="678"/>
      <c r="F6" s="678"/>
      <c r="G6" s="678"/>
      <c r="H6" s="678"/>
      <c r="I6" s="678"/>
      <c r="J6" s="678"/>
      <c r="K6" s="678"/>
      <c r="L6" s="678"/>
      <c r="M6" s="679"/>
    </row>
    <row r="7" spans="1:18" ht="25.15" customHeight="1" x14ac:dyDescent="0.25">
      <c r="A7" s="674"/>
      <c r="B7" s="675"/>
      <c r="C7" s="675"/>
      <c r="D7" s="664" t="s">
        <v>7006</v>
      </c>
      <c r="E7" s="664"/>
      <c r="F7" s="664"/>
      <c r="G7" s="664"/>
      <c r="H7" s="664"/>
      <c r="I7" s="664"/>
      <c r="J7" s="664"/>
      <c r="K7" s="664"/>
      <c r="L7" s="664"/>
      <c r="M7" s="665"/>
    </row>
    <row r="8" spans="1:18" ht="25.15" customHeight="1" x14ac:dyDescent="0.25">
      <c r="A8" s="674"/>
      <c r="B8" s="675"/>
      <c r="C8" s="675"/>
      <c r="D8" s="664" t="s">
        <v>7029</v>
      </c>
      <c r="E8" s="664"/>
      <c r="F8" s="664"/>
      <c r="G8" s="664"/>
      <c r="H8" s="664"/>
      <c r="I8" s="664"/>
      <c r="J8" s="664"/>
      <c r="K8" s="664"/>
      <c r="L8" s="664"/>
      <c r="M8" s="665"/>
    </row>
    <row r="9" spans="1:18" ht="25.15" customHeight="1" x14ac:dyDescent="0.25">
      <c r="A9" s="674"/>
      <c r="B9" s="675"/>
      <c r="C9" s="675"/>
      <c r="D9" s="664" t="s">
        <v>1682</v>
      </c>
      <c r="E9" s="664"/>
      <c r="F9" s="664"/>
      <c r="G9" s="664"/>
      <c r="H9" s="664"/>
      <c r="I9" s="664"/>
      <c r="J9" s="664"/>
      <c r="K9" s="664"/>
      <c r="L9" s="664"/>
      <c r="M9" s="665"/>
    </row>
    <row r="10" spans="1:18" ht="25.15" customHeight="1" x14ac:dyDescent="0.25">
      <c r="A10" s="674"/>
      <c r="B10" s="675"/>
      <c r="C10" s="675"/>
      <c r="D10" s="664" t="s">
        <v>3526</v>
      </c>
      <c r="E10" s="664"/>
      <c r="F10" s="664"/>
      <c r="G10" s="664"/>
      <c r="H10" s="664"/>
      <c r="I10" s="664"/>
      <c r="J10" s="664"/>
      <c r="K10" s="664"/>
      <c r="L10" s="664"/>
      <c r="M10" s="665"/>
    </row>
    <row r="11" spans="1:18" ht="25.15" customHeight="1" x14ac:dyDescent="0.25">
      <c r="A11" s="676"/>
      <c r="B11" s="677"/>
      <c r="C11" s="677"/>
      <c r="D11" s="680" t="s">
        <v>3527</v>
      </c>
      <c r="E11" s="680"/>
      <c r="F11" s="680"/>
      <c r="G11" s="680"/>
      <c r="H11" s="680"/>
      <c r="I11" s="680"/>
      <c r="J11" s="680"/>
      <c r="K11" s="680"/>
      <c r="L11" s="680"/>
      <c r="M11" s="681"/>
    </row>
    <row r="12" spans="1:18" ht="10.5" customHeight="1" x14ac:dyDescent="0.25">
      <c r="D12" s="259"/>
      <c r="E12" s="259"/>
      <c r="F12" s="259"/>
      <c r="G12" s="259"/>
      <c r="H12" s="259"/>
      <c r="I12" s="259"/>
      <c r="J12" s="259"/>
      <c r="K12" s="259"/>
      <c r="L12" s="259"/>
      <c r="M12" s="259"/>
      <c r="R12" s="26"/>
    </row>
    <row r="13" spans="1:18" ht="25.15" customHeight="1" x14ac:dyDescent="0.25">
      <c r="A13" s="672" t="s">
        <v>1681</v>
      </c>
      <c r="B13" s="673"/>
      <c r="C13" s="673"/>
      <c r="D13" s="678" t="s">
        <v>1680</v>
      </c>
      <c r="E13" s="678"/>
      <c r="F13" s="678"/>
      <c r="G13" s="678"/>
      <c r="H13" s="678"/>
      <c r="I13" s="678"/>
      <c r="J13" s="678"/>
      <c r="K13" s="678"/>
      <c r="L13" s="678"/>
      <c r="M13" s="679"/>
    </row>
    <row r="14" spans="1:18" ht="25.15" customHeight="1" x14ac:dyDescent="0.25">
      <c r="A14" s="674"/>
      <c r="B14" s="675"/>
      <c r="C14" s="675"/>
      <c r="D14" s="664" t="s">
        <v>7007</v>
      </c>
      <c r="E14" s="664"/>
      <c r="F14" s="664"/>
      <c r="G14" s="664"/>
      <c r="H14" s="664"/>
      <c r="I14" s="664"/>
      <c r="J14" s="664"/>
      <c r="K14" s="664"/>
      <c r="L14" s="664"/>
      <c r="M14" s="665"/>
    </row>
    <row r="15" spans="1:18" ht="25.15" customHeight="1" x14ac:dyDescent="0.25">
      <c r="A15" s="676"/>
      <c r="B15" s="677"/>
      <c r="C15" s="677"/>
      <c r="D15" s="680" t="s">
        <v>6906</v>
      </c>
      <c r="E15" s="680"/>
      <c r="F15" s="680"/>
      <c r="G15" s="680"/>
      <c r="H15" s="680"/>
      <c r="I15" s="680"/>
      <c r="J15" s="680"/>
      <c r="K15" s="680"/>
      <c r="L15" s="680"/>
      <c r="M15" s="681"/>
    </row>
    <row r="16" spans="1:18" ht="11.25" customHeight="1" x14ac:dyDescent="0.25">
      <c r="A16" s="9"/>
      <c r="B16" s="9"/>
      <c r="C16" s="9"/>
      <c r="D16" s="262"/>
      <c r="E16" s="262"/>
      <c r="F16" s="262"/>
      <c r="G16" s="262"/>
      <c r="H16" s="262"/>
      <c r="I16" s="262"/>
      <c r="J16" s="262"/>
      <c r="K16" s="262"/>
      <c r="L16" s="262"/>
      <c r="M16" s="262"/>
    </row>
    <row r="17" spans="1:14" ht="25.15" customHeight="1" x14ac:dyDescent="0.25">
      <c r="A17" s="672" t="s">
        <v>1679</v>
      </c>
      <c r="B17" s="673"/>
      <c r="C17" s="673"/>
      <c r="D17" s="678" t="s">
        <v>1678</v>
      </c>
      <c r="E17" s="678"/>
      <c r="F17" s="678"/>
      <c r="G17" s="678"/>
      <c r="H17" s="678"/>
      <c r="I17" s="678"/>
      <c r="J17" s="678"/>
      <c r="K17" s="678"/>
      <c r="L17" s="678"/>
      <c r="M17" s="679"/>
    </row>
    <row r="18" spans="1:14" ht="25.15" customHeight="1" x14ac:dyDescent="0.25">
      <c r="A18" s="676"/>
      <c r="B18" s="677"/>
      <c r="C18" s="677"/>
      <c r="D18" s="680" t="s">
        <v>1677</v>
      </c>
      <c r="E18" s="680"/>
      <c r="F18" s="680"/>
      <c r="G18" s="680"/>
      <c r="H18" s="680"/>
      <c r="I18" s="680"/>
      <c r="J18" s="680"/>
      <c r="K18" s="680"/>
      <c r="L18" s="680"/>
      <c r="M18" s="681"/>
    </row>
    <row r="19" spans="1:14" ht="11.25" customHeight="1" x14ac:dyDescent="0.25">
      <c r="A19" s="261"/>
      <c r="B19" s="261"/>
      <c r="C19" s="261"/>
      <c r="D19" s="260"/>
      <c r="E19" s="260"/>
      <c r="F19" s="260"/>
      <c r="G19" s="260"/>
      <c r="H19" s="260"/>
      <c r="I19" s="260"/>
      <c r="J19" s="260"/>
      <c r="K19" s="260"/>
      <c r="L19" s="260"/>
      <c r="M19" s="260"/>
      <c r="N19" s="10"/>
    </row>
    <row r="20" spans="1:14" ht="25.15" customHeight="1" x14ac:dyDescent="0.25">
      <c r="A20" s="672" t="s">
        <v>1676</v>
      </c>
      <c r="B20" s="673"/>
      <c r="C20" s="673"/>
      <c r="D20" s="682" t="s">
        <v>1675</v>
      </c>
      <c r="E20" s="682"/>
      <c r="F20" s="682"/>
      <c r="G20" s="682"/>
      <c r="H20" s="682"/>
      <c r="I20" s="682"/>
      <c r="J20" s="682"/>
      <c r="K20" s="682"/>
      <c r="L20" s="682"/>
      <c r="M20" s="683"/>
      <c r="N20" s="10"/>
    </row>
    <row r="21" spans="1:14" ht="25.15" customHeight="1" x14ac:dyDescent="0.25">
      <c r="A21" s="674"/>
      <c r="B21" s="675"/>
      <c r="C21" s="675"/>
      <c r="D21" s="666" t="s">
        <v>7008</v>
      </c>
      <c r="E21" s="666"/>
      <c r="F21" s="666"/>
      <c r="G21" s="666"/>
      <c r="H21" s="666"/>
      <c r="I21" s="666"/>
      <c r="J21" s="666"/>
      <c r="K21" s="666"/>
      <c r="L21" s="666"/>
      <c r="M21" s="667"/>
      <c r="N21" s="10"/>
    </row>
    <row r="22" spans="1:14" ht="25.15" customHeight="1" x14ac:dyDescent="0.3">
      <c r="A22" s="674"/>
      <c r="B22" s="675"/>
      <c r="C22" s="675"/>
      <c r="D22" s="666" t="s">
        <v>7030</v>
      </c>
      <c r="E22" s="666"/>
      <c r="F22" s="666"/>
      <c r="G22" s="666"/>
      <c r="H22" s="666"/>
      <c r="I22" s="666"/>
      <c r="J22" s="666"/>
      <c r="K22" s="666"/>
      <c r="L22" s="666"/>
      <c r="M22" s="667"/>
      <c r="N22" s="10"/>
    </row>
    <row r="23" spans="1:14" ht="22.15" customHeight="1" x14ac:dyDescent="0.25">
      <c r="A23" s="674"/>
      <c r="B23" s="675"/>
      <c r="C23" s="675"/>
      <c r="D23" s="666" t="s">
        <v>1674</v>
      </c>
      <c r="E23" s="666"/>
      <c r="F23" s="666"/>
      <c r="G23" s="666"/>
      <c r="H23" s="666"/>
      <c r="I23" s="666"/>
      <c r="J23" s="666"/>
      <c r="K23" s="666"/>
      <c r="L23" s="666"/>
      <c r="M23" s="667"/>
      <c r="N23" s="10"/>
    </row>
    <row r="24" spans="1:14" ht="22.15" customHeight="1" x14ac:dyDescent="0.25">
      <c r="A24" s="674"/>
      <c r="B24" s="675"/>
      <c r="C24" s="675"/>
      <c r="D24" s="666" t="s">
        <v>1673</v>
      </c>
      <c r="E24" s="666"/>
      <c r="F24" s="666"/>
      <c r="G24" s="666"/>
      <c r="H24" s="666"/>
      <c r="I24" s="666"/>
      <c r="J24" s="666"/>
      <c r="K24" s="666"/>
      <c r="L24" s="666"/>
      <c r="M24" s="667"/>
      <c r="N24" s="10"/>
    </row>
    <row r="25" spans="1:14" ht="23.65" customHeight="1" x14ac:dyDescent="0.25">
      <c r="A25" s="674"/>
      <c r="B25" s="675"/>
      <c r="C25" s="675"/>
      <c r="D25" s="666" t="s">
        <v>2627</v>
      </c>
      <c r="E25" s="666"/>
      <c r="F25" s="666"/>
      <c r="G25" s="666"/>
      <c r="H25" s="666"/>
      <c r="I25" s="666"/>
      <c r="J25" s="666"/>
      <c r="K25" s="666"/>
      <c r="L25" s="666"/>
      <c r="M25" s="667"/>
      <c r="N25" s="10"/>
    </row>
    <row r="26" spans="1:14" ht="24" customHeight="1" x14ac:dyDescent="0.25">
      <c r="A26" s="674"/>
      <c r="B26" s="675"/>
      <c r="C26" s="675"/>
      <c r="D26" s="666" t="s">
        <v>1672</v>
      </c>
      <c r="E26" s="666"/>
      <c r="F26" s="666"/>
      <c r="G26" s="666"/>
      <c r="H26" s="666"/>
      <c r="I26" s="666"/>
      <c r="J26" s="666"/>
      <c r="K26" s="666"/>
      <c r="L26" s="666"/>
      <c r="M26" s="667"/>
      <c r="N26" s="10"/>
    </row>
    <row r="27" spans="1:14" ht="26.45" customHeight="1" x14ac:dyDescent="0.25">
      <c r="A27" s="674"/>
      <c r="B27" s="675"/>
      <c r="C27" s="675"/>
      <c r="D27" s="664" t="s">
        <v>7009</v>
      </c>
      <c r="E27" s="664"/>
      <c r="F27" s="664"/>
      <c r="G27" s="664"/>
      <c r="H27" s="664"/>
      <c r="I27" s="664"/>
      <c r="J27" s="664"/>
      <c r="K27" s="664"/>
      <c r="L27" s="664"/>
      <c r="M27" s="665"/>
      <c r="N27" s="10"/>
    </row>
    <row r="28" spans="1:14" ht="25.15" customHeight="1" x14ac:dyDescent="0.25">
      <c r="A28" s="676"/>
      <c r="B28" s="677"/>
      <c r="C28" s="677"/>
      <c r="D28" s="680" t="s">
        <v>1671</v>
      </c>
      <c r="E28" s="680"/>
      <c r="F28" s="680"/>
      <c r="G28" s="680"/>
      <c r="H28" s="680"/>
      <c r="I28" s="680"/>
      <c r="J28" s="680"/>
      <c r="K28" s="680"/>
      <c r="L28" s="680"/>
      <c r="M28" s="681"/>
      <c r="N28" s="10"/>
    </row>
    <row r="29" spans="1:14" ht="9.75" customHeight="1" x14ac:dyDescent="0.25">
      <c r="D29" s="259"/>
      <c r="E29" s="259"/>
      <c r="F29" s="259"/>
      <c r="G29" s="259"/>
      <c r="H29" s="259"/>
      <c r="I29" s="259"/>
      <c r="J29" s="259"/>
      <c r="K29" s="259"/>
      <c r="L29" s="259"/>
      <c r="M29" s="259"/>
      <c r="N29" s="10"/>
    </row>
    <row r="30" spans="1:14" ht="25.15" customHeight="1" x14ac:dyDescent="0.25">
      <c r="A30" s="672" t="s">
        <v>1670</v>
      </c>
      <c r="B30" s="673"/>
      <c r="C30" s="673"/>
      <c r="D30" s="678" t="s">
        <v>1669</v>
      </c>
      <c r="E30" s="678"/>
      <c r="F30" s="678"/>
      <c r="G30" s="678"/>
      <c r="H30" s="678"/>
      <c r="I30" s="678"/>
      <c r="J30" s="678"/>
      <c r="K30" s="678"/>
      <c r="L30" s="678"/>
      <c r="M30" s="679"/>
      <c r="N30" s="10"/>
    </row>
    <row r="31" spans="1:14" ht="25.15" customHeight="1" x14ac:dyDescent="0.25">
      <c r="A31" s="674"/>
      <c r="B31" s="675"/>
      <c r="C31" s="675"/>
      <c r="D31" s="664" t="s">
        <v>7010</v>
      </c>
      <c r="E31" s="664"/>
      <c r="F31" s="664"/>
      <c r="G31" s="664"/>
      <c r="H31" s="664"/>
      <c r="I31" s="664"/>
      <c r="J31" s="664"/>
      <c r="K31" s="664"/>
      <c r="L31" s="664"/>
      <c r="M31" s="665"/>
      <c r="N31" s="10"/>
    </row>
    <row r="32" spans="1:14" ht="25.15" customHeight="1" x14ac:dyDescent="0.25">
      <c r="A32" s="674"/>
      <c r="B32" s="675"/>
      <c r="C32" s="675"/>
      <c r="D32" s="664" t="s">
        <v>7031</v>
      </c>
      <c r="E32" s="664"/>
      <c r="F32" s="664"/>
      <c r="G32" s="664"/>
      <c r="H32" s="664"/>
      <c r="I32" s="664"/>
      <c r="J32" s="664"/>
      <c r="K32" s="664"/>
      <c r="L32" s="664"/>
      <c r="M32" s="665"/>
      <c r="N32" s="10"/>
    </row>
    <row r="33" spans="1:14" ht="22.15" customHeight="1" x14ac:dyDescent="0.25">
      <c r="A33" s="674"/>
      <c r="B33" s="675"/>
      <c r="C33" s="675"/>
      <c r="D33" s="664" t="s">
        <v>1668</v>
      </c>
      <c r="E33" s="664"/>
      <c r="F33" s="664"/>
      <c r="G33" s="664"/>
      <c r="H33" s="664"/>
      <c r="I33" s="664"/>
      <c r="J33" s="664"/>
      <c r="K33" s="664"/>
      <c r="L33" s="664"/>
      <c r="M33" s="665"/>
      <c r="N33" s="10"/>
    </row>
    <row r="34" spans="1:14" ht="22.15" customHeight="1" x14ac:dyDescent="0.25">
      <c r="A34" s="674"/>
      <c r="B34" s="675"/>
      <c r="C34" s="675"/>
      <c r="D34" s="664" t="s">
        <v>1667</v>
      </c>
      <c r="E34" s="664"/>
      <c r="F34" s="664"/>
      <c r="G34" s="664"/>
      <c r="H34" s="664"/>
      <c r="I34" s="664"/>
      <c r="J34" s="664"/>
      <c r="K34" s="664"/>
      <c r="L34" s="664"/>
      <c r="M34" s="665"/>
      <c r="N34" s="10"/>
    </row>
    <row r="35" spans="1:14" ht="25.15" customHeight="1" x14ac:dyDescent="0.25">
      <c r="A35" s="674"/>
      <c r="B35" s="675"/>
      <c r="C35" s="675"/>
      <c r="D35" s="664" t="s">
        <v>2628</v>
      </c>
      <c r="E35" s="664"/>
      <c r="F35" s="664"/>
      <c r="G35" s="664"/>
      <c r="H35" s="664"/>
      <c r="I35" s="664"/>
      <c r="J35" s="664"/>
      <c r="K35" s="664"/>
      <c r="L35" s="664"/>
      <c r="M35" s="665"/>
    </row>
    <row r="36" spans="1:14" ht="25.15" customHeight="1" x14ac:dyDescent="0.25">
      <c r="A36" s="674"/>
      <c r="B36" s="675"/>
      <c r="C36" s="675"/>
      <c r="D36" s="664" t="s">
        <v>1666</v>
      </c>
      <c r="E36" s="664"/>
      <c r="F36" s="664"/>
      <c r="G36" s="664"/>
      <c r="H36" s="664"/>
      <c r="I36" s="664"/>
      <c r="J36" s="664"/>
      <c r="K36" s="664"/>
      <c r="L36" s="664"/>
      <c r="M36" s="665"/>
      <c r="N36" s="10"/>
    </row>
    <row r="37" spans="1:14" ht="25.15" customHeight="1" x14ac:dyDescent="0.25">
      <c r="A37" s="674"/>
      <c r="B37" s="675"/>
      <c r="C37" s="675"/>
      <c r="D37" s="664" t="s">
        <v>7011</v>
      </c>
      <c r="E37" s="664"/>
      <c r="F37" s="664"/>
      <c r="G37" s="664"/>
      <c r="H37" s="664"/>
      <c r="I37" s="664"/>
      <c r="J37" s="664"/>
      <c r="K37" s="664"/>
      <c r="L37" s="664"/>
      <c r="M37" s="665"/>
      <c r="N37" s="10"/>
    </row>
    <row r="38" spans="1:14" ht="25.15" customHeight="1" x14ac:dyDescent="0.25">
      <c r="A38" s="676"/>
      <c r="B38" s="677"/>
      <c r="C38" s="677"/>
      <c r="D38" s="680" t="s">
        <v>1665</v>
      </c>
      <c r="E38" s="680"/>
      <c r="F38" s="680"/>
      <c r="G38" s="680"/>
      <c r="H38" s="680"/>
      <c r="I38" s="680"/>
      <c r="J38" s="680"/>
      <c r="K38" s="680"/>
      <c r="L38" s="680"/>
      <c r="M38" s="681"/>
      <c r="N38" s="10"/>
    </row>
    <row r="39" spans="1:14" ht="12.4" customHeight="1" x14ac:dyDescent="0.25">
      <c r="D39" s="259"/>
      <c r="E39" s="259"/>
      <c r="F39" s="259"/>
      <c r="G39" s="259"/>
      <c r="H39" s="259"/>
      <c r="I39" s="259"/>
      <c r="J39" s="259"/>
      <c r="K39" s="259"/>
      <c r="L39" s="259"/>
      <c r="M39" s="259"/>
      <c r="N39" s="10"/>
    </row>
    <row r="40" spans="1:14" s="25" customFormat="1" ht="46.15" customHeight="1" x14ac:dyDescent="0.25">
      <c r="A40" s="668" t="s">
        <v>1664</v>
      </c>
      <c r="B40" s="669"/>
      <c r="C40" s="669"/>
      <c r="D40" s="670" t="s">
        <v>1663</v>
      </c>
      <c r="E40" s="670"/>
      <c r="F40" s="670"/>
      <c r="G40" s="670"/>
      <c r="H40" s="670"/>
      <c r="I40" s="670"/>
      <c r="J40" s="670"/>
      <c r="K40" s="670"/>
      <c r="L40" s="670"/>
      <c r="M40" s="671"/>
      <c r="N40" s="258"/>
    </row>
    <row r="41" spans="1:14" x14ac:dyDescent="0.25">
      <c r="A41" s="10"/>
      <c r="B41" s="10"/>
      <c r="C41" s="10"/>
      <c r="D41" s="10"/>
      <c r="E41" s="10"/>
      <c r="F41" s="10"/>
      <c r="G41" s="10"/>
      <c r="H41" s="10"/>
      <c r="I41" s="10"/>
      <c r="J41" s="10"/>
      <c r="K41" s="10"/>
      <c r="L41" s="10"/>
      <c r="M41" s="394" t="str">
        <f>'POF Cover (Required)'!B3</f>
        <v>Rev. 18</v>
      </c>
      <c r="N41" s="10"/>
    </row>
    <row r="42" spans="1:14" x14ac:dyDescent="0.25">
      <c r="A42" s="10"/>
      <c r="B42" s="10"/>
      <c r="C42" s="10"/>
      <c r="D42" s="10"/>
      <c r="E42" s="10"/>
      <c r="F42" s="10"/>
      <c r="G42" s="10"/>
      <c r="H42" s="10"/>
      <c r="I42" s="10"/>
      <c r="J42" s="10"/>
      <c r="K42" s="10"/>
      <c r="L42" s="10"/>
      <c r="M42" s="10"/>
      <c r="N42" s="10"/>
    </row>
    <row r="43" spans="1:14" x14ac:dyDescent="0.25">
      <c r="A43" s="10"/>
      <c r="B43" s="10"/>
      <c r="C43" s="10"/>
      <c r="D43" s="10"/>
      <c r="E43" s="10"/>
      <c r="F43" s="10"/>
      <c r="G43" s="10"/>
      <c r="H43" s="10"/>
      <c r="I43" s="10"/>
      <c r="J43" s="10"/>
      <c r="K43" s="10"/>
      <c r="L43" s="10"/>
      <c r="M43" s="10"/>
      <c r="N43" s="10"/>
    </row>
    <row r="44" spans="1:14" x14ac:dyDescent="0.25">
      <c r="A44" s="10"/>
      <c r="B44" s="10"/>
      <c r="C44" s="10"/>
      <c r="D44" s="10"/>
      <c r="E44" s="10"/>
      <c r="F44" s="10"/>
      <c r="G44" s="10"/>
      <c r="H44" s="10"/>
      <c r="I44" s="10"/>
      <c r="J44" s="10"/>
      <c r="K44" s="10"/>
      <c r="L44" s="10"/>
      <c r="M44" s="10"/>
      <c r="N44" s="10"/>
    </row>
    <row r="45" spans="1:14" x14ac:dyDescent="0.25">
      <c r="A45" s="10"/>
      <c r="B45" s="10"/>
      <c r="C45" s="10"/>
      <c r="D45" s="10"/>
      <c r="E45" s="10"/>
      <c r="F45" s="10"/>
      <c r="G45" s="10"/>
      <c r="H45" s="10"/>
      <c r="I45" s="10"/>
      <c r="J45" s="10"/>
      <c r="K45" s="10"/>
      <c r="L45" s="10"/>
      <c r="M45" s="10"/>
      <c r="N45" s="10"/>
    </row>
    <row r="46" spans="1:14" x14ac:dyDescent="0.25">
      <c r="A46" s="10"/>
      <c r="B46" s="10"/>
      <c r="C46" s="10"/>
      <c r="D46" s="10"/>
      <c r="E46" s="10"/>
      <c r="F46" s="10"/>
      <c r="G46" s="10"/>
      <c r="H46" s="10"/>
      <c r="I46" s="10"/>
      <c r="J46" s="10"/>
      <c r="K46" s="10"/>
      <c r="L46" s="10"/>
      <c r="M46" s="10"/>
      <c r="N46" s="10"/>
    </row>
    <row r="47" spans="1:14" x14ac:dyDescent="0.25">
      <c r="A47" s="10"/>
      <c r="B47" s="10"/>
      <c r="C47" s="10"/>
      <c r="D47" s="10"/>
      <c r="E47" s="10"/>
      <c r="F47" s="10"/>
      <c r="G47" s="10"/>
      <c r="H47" s="10"/>
      <c r="I47" s="10"/>
      <c r="J47" s="10"/>
      <c r="K47" s="10"/>
      <c r="L47" s="10"/>
      <c r="M47" s="10"/>
      <c r="N47" s="10"/>
    </row>
    <row r="48" spans="1:14" x14ac:dyDescent="0.25">
      <c r="A48" s="10"/>
      <c r="B48" s="10"/>
      <c r="C48" s="10"/>
      <c r="D48" s="10"/>
      <c r="E48" s="10"/>
      <c r="F48" s="10"/>
      <c r="G48" s="10"/>
      <c r="H48" s="10"/>
      <c r="I48" s="10"/>
      <c r="J48" s="10"/>
      <c r="K48" s="10"/>
      <c r="L48" s="10"/>
      <c r="M48" s="10"/>
      <c r="N48" s="10"/>
    </row>
    <row r="49" spans="1:14" x14ac:dyDescent="0.25">
      <c r="A49" s="10"/>
      <c r="B49" s="10"/>
      <c r="C49" s="10"/>
      <c r="D49" s="10"/>
      <c r="E49" s="10"/>
      <c r="F49" s="10"/>
      <c r="G49" s="10"/>
      <c r="H49" s="10"/>
      <c r="I49" s="10"/>
      <c r="J49" s="10"/>
      <c r="K49" s="10"/>
      <c r="L49" s="10"/>
      <c r="M49" s="10"/>
      <c r="N49" s="10"/>
    </row>
    <row r="50" spans="1:14" x14ac:dyDescent="0.25">
      <c r="A50" s="10"/>
      <c r="B50" s="10"/>
      <c r="C50" s="10"/>
      <c r="D50" s="10"/>
      <c r="E50" s="10"/>
      <c r="F50" s="10"/>
      <c r="G50" s="10"/>
      <c r="H50" s="10"/>
      <c r="I50" s="10"/>
      <c r="J50" s="10"/>
      <c r="K50" s="10"/>
      <c r="L50" s="10"/>
      <c r="M50" s="10"/>
      <c r="N50" s="10"/>
    </row>
    <row r="51" spans="1:14" x14ac:dyDescent="0.25">
      <c r="A51" s="10"/>
      <c r="B51" s="10"/>
      <c r="C51" s="10"/>
      <c r="D51" s="10"/>
      <c r="E51" s="10"/>
      <c r="F51" s="10"/>
      <c r="G51" s="10"/>
      <c r="H51" s="10"/>
      <c r="I51" s="10"/>
      <c r="J51" s="10"/>
      <c r="K51" s="10"/>
      <c r="L51" s="10"/>
      <c r="M51" s="10"/>
      <c r="N51" s="10"/>
    </row>
  </sheetData>
  <mergeCells count="40">
    <mergeCell ref="A1:M2"/>
    <mergeCell ref="A13:C15"/>
    <mergeCell ref="D13:M13"/>
    <mergeCell ref="D15:M15"/>
    <mergeCell ref="A17:C18"/>
    <mergeCell ref="D17:M17"/>
    <mergeCell ref="D18:M18"/>
    <mergeCell ref="A6:C11"/>
    <mergeCell ref="D6:M6"/>
    <mergeCell ref="D11:M11"/>
    <mergeCell ref="D9:M9"/>
    <mergeCell ref="A3:C4"/>
    <mergeCell ref="D3:M3"/>
    <mergeCell ref="D4:M4"/>
    <mergeCell ref="D10:M10"/>
    <mergeCell ref="D7:M7"/>
    <mergeCell ref="A20:C28"/>
    <mergeCell ref="D20:M20"/>
    <mergeCell ref="D23:M23"/>
    <mergeCell ref="D25:M25"/>
    <mergeCell ref="D26:M26"/>
    <mergeCell ref="D28:M28"/>
    <mergeCell ref="D24:M24"/>
    <mergeCell ref="A40:C40"/>
    <mergeCell ref="D40:M40"/>
    <mergeCell ref="A30:C38"/>
    <mergeCell ref="D30:M30"/>
    <mergeCell ref="D33:M33"/>
    <mergeCell ref="D35:M35"/>
    <mergeCell ref="D36:M36"/>
    <mergeCell ref="D38:M38"/>
    <mergeCell ref="D34:M34"/>
    <mergeCell ref="D31:M31"/>
    <mergeCell ref="D32:M32"/>
    <mergeCell ref="D37:M37"/>
    <mergeCell ref="D8:M8"/>
    <mergeCell ref="D14:M14"/>
    <mergeCell ref="D21:M21"/>
    <mergeCell ref="D22:M22"/>
    <mergeCell ref="D27:M27"/>
  </mergeCells>
  <hyperlinks>
    <hyperlink ref="D40" location="'SYS-40'!A1" display="System-40 BTU Measurement System" xr:uid="{FB8B6F93-3CBC-49A0-8892-00DACF0587CD}"/>
    <hyperlink ref="D30" location="'SYS-20 &amp; F-1000'!A1" display="System-20 BTU Meter and F-1000 Turbine Flow Meter Order Form " xr:uid="{534F480E-251B-44CC-8797-FF62DDCF68CB}"/>
    <hyperlink ref="D33" location="'SYS-20 &amp; F-3500'!A1" display="System-20 BTU Meter and F-3500 Insertion Electromagnetic Flow Meter Order Form" xr:uid="{1D351478-D57D-4D44-969C-D57C3DC60DCC}"/>
    <hyperlink ref="D36" location="'SYS-20 &amp; F-4300'!A1" display="System-20 BTU Meter and F-4300 Clamp-on Ultrasonic Flow Meter Order Form" xr:uid="{19E8A876-7EE8-435A-982F-8C724403D6D5}"/>
    <hyperlink ref="D38" location="'SYS-20 &amp; F-4600'!A1" display="System-20 BTU Meter and F-4600 Ultrasonic Flow Meter Order Form" xr:uid="{98051522-903D-4FD5-923C-0AF85375DFE1}"/>
    <hyperlink ref="D20" location="'SYS-10 &amp; F-1000'!A1" display="System-10 BTU Meter and F-1000 Turbine Flow Meter Order Form " xr:uid="{A81472C5-151D-4744-967B-28C683B32E8C}"/>
    <hyperlink ref="D23" location="'SYS-10 &amp; F-3500'!A1" display="System-10 BTU Meter and F-3500 Insertion Electromagnetic Flow Meter Order Form" xr:uid="{1F89294F-8E59-4F38-9923-CCFC27F6407E}"/>
    <hyperlink ref="D26" location="'SYS-10 &amp; F-4300'!A1" display="System-10 BTU Meter and F-4300 Clamp-on Ultrasonic Flow Meter Order Form" xr:uid="{48BD71A3-B35A-453B-8E7B-C731D87762C5}"/>
    <hyperlink ref="D28" location="'SYS-10 &amp; F-4600'!A1" display="System-10 BTU Meter and F-4600 Ultrasonic Flow Meter Order Form" xr:uid="{5AAE9402-D013-452C-A2E6-77BFD68E95D5}"/>
    <hyperlink ref="D40:L40" location="'System-40'!A1" display="System-40 BTU Measurement System Order Form " xr:uid="{0CC6962C-F03C-4651-833B-A732C1AF1141}"/>
    <hyperlink ref="D30:L30" location="'System-20 &amp; F-1000'!A1" display="System-20 BTU Meter and F-1000 Turbine Flow Meter Order Form " xr:uid="{6BD3E030-6C4C-47E9-901F-5B7FE032D82D}"/>
    <hyperlink ref="D33:L33" location="'System-20 &amp; F-3500'!A1" display="System-20 BTU Meter and F-3500 Insertion Electromagnetic Flow Meter Order Form" xr:uid="{160D10F3-9110-4B5E-BD67-BB8F354C25D8}"/>
    <hyperlink ref="D36:L36" location="'System-20 &amp; F-4300'!A1" display="System-20 BTU Meter and F-4300 Clamp-on Ultrasonic Flow Meter Order Form" xr:uid="{C73F7F79-0EDD-4A40-ADB6-D86A0AFD7174}"/>
    <hyperlink ref="D38:L38" location="'System-20 &amp; F-4600'!A1" display="System-20 BTU Meter and F-4600 Ultrasonic Flow Meter Order Form" xr:uid="{86944BAC-D701-40D5-A496-D5886619E2A4}"/>
    <hyperlink ref="D20:L20" location="'System-10 &amp; F-1000'!A1" display="System-10 BTU Meter and F-1000 Turbine Flow Meter Order Form " xr:uid="{3028FD51-1051-4834-A014-18362DCDD39A}"/>
    <hyperlink ref="D23:L23" location="'System-10 &amp; F-3500'!A1" display="System-10 BTU Meter and F-3500 Insertion Electromagnetic Flow Meter Order Form" xr:uid="{AB40A97E-957D-4EF0-B828-5AD20CFB4748}"/>
    <hyperlink ref="D26:L26" location="'System-10 &amp; F-4300'!A1" display="System-10 BTU Meter and F-4300 Clamp-on Ultrasonic Flow Meter Order Form" xr:uid="{0D866315-26DA-4EC5-AD9F-8BC16E9E521B}"/>
    <hyperlink ref="D28:L28" location="'System-10 &amp; F-4600'!A1" display="System-10 BTU Meter and F-4600 Ultrasonic Flow Meter Order Form" xr:uid="{F0CD4384-1004-408A-A437-08AF6A6CA961}"/>
    <hyperlink ref="D3:M3" location="'F-1000'!A1" display="F-1000 Insertion Turbine Flow Meter Order Form (Liquid Applications)" xr:uid="{33A2C5A0-48D9-4403-B19E-4B98B8DF355E}"/>
    <hyperlink ref="D4:M4" location="'F-1500'!A1" display="F-1500 Insertion Turbine Flow Meter Order Form (Steam Applications)" xr:uid="{F3B89617-CFC5-4BE1-B97C-5FEA79F8A91F}"/>
    <hyperlink ref="D17:M17" location="'F-2600'!A1" display="F-2600 Inline Vortex Flow Meter Order Form" xr:uid="{BA69E409-A331-40F0-AAC3-3AC1CE48A806}"/>
    <hyperlink ref="D18:M18" location="'F-2700'!A1" display="F-2700 Insertion Vortex Flow Meter Order Form " xr:uid="{EAB1F914-6448-41E1-BCCA-0E50F71E5ADB}"/>
    <hyperlink ref="D6:M6" location="'FSM-3'!A1" display="FSM-3 SuperMag Platform Flow Meter Order Form " xr:uid="{905BB26C-A64E-46FC-9F10-24F100C11376}"/>
    <hyperlink ref="D13:M13" location="'F-4300'!A1" display="F-4300 Clamp-on Ultrasonic Flow Meter Order Form " xr:uid="{30442720-A54F-44F6-9821-F2945CE889CC}"/>
    <hyperlink ref="D15:M15" location="'F-4600'!A1" display="F-4600 Ultrasonic Flow Meter Order Form (No Display)" xr:uid="{92558268-2BDC-49E1-B082-0009B59902C6}"/>
    <hyperlink ref="D20:M20" location="'System-10 &amp; F-1000'!A1" display="System-10 BTU Meter and F-1000 Turbine Flow Meter Order Form " xr:uid="{90841256-F53A-4D0E-91B8-417DE20E591A}"/>
    <hyperlink ref="D23:M23" location="'System-10 &amp; F-3500'!A1" display="System-10 BTU Meter and F-3500 Insertion Electromagnetic Flow Meter Order Form" xr:uid="{EDD422BB-71F8-40E0-948E-1675B5FF9610}"/>
    <hyperlink ref="D26:M26" location="'System-10 &amp; F-4300'!A1" display="System-10 BTU Meter and F-4300 Clamp-on Ultrasonic Flow Meter Order Form" xr:uid="{5712276C-5466-498F-8A8A-0A4059577A69}"/>
    <hyperlink ref="D28:M28" location="'System-10 &amp; F-4600'!A1" display="System-10 BTU Meter and F-4600 Ultrasonic Flow Meter Order Form" xr:uid="{6F525D63-27CD-408B-9925-B1AE0A9D3D3A}"/>
    <hyperlink ref="D30:M30" location="'System-20 &amp; F-1000'!A1" display="System-20 BTU Meter and F-1000 Turbine Flow Meter Order Form " xr:uid="{2243FC75-01F7-4E91-9021-52ADC00E170C}"/>
    <hyperlink ref="D33:M33" location="'System-20 &amp; F-3500'!A1" display="System-20 BTU Meter and F-3500 Insertion Electromagnetic Flow Meter Order Form" xr:uid="{6F02E562-4F7D-4E30-A095-385E5B4F4841}"/>
    <hyperlink ref="D36:M36" location="'System-20 &amp; F-4300'!A1" display="System-20 BTU Meter and F-4300 Clamp-on Ultrasonic Flow Meter Order Form" xr:uid="{1739FD71-B6BC-49B2-8A8B-1E888F326E13}"/>
    <hyperlink ref="D38:M38" location="'System-20 &amp; F-4600'!A1" display="System-20 BTU Meter and F-4600 Ultrasonic Flow Meter Order Form" xr:uid="{83F04B65-18B2-4F18-9A32-FB68D2968A4D}"/>
    <hyperlink ref="D40:M40" location="'System-40'!A1" display="System-40 BTU Measurement System Order Form " xr:uid="{BBDA3256-078A-4134-9032-FCF093C1E3E0}"/>
    <hyperlink ref="D11:M11" location="'FT-3200'!A1" display="FT-3200 Inline Electromagnetic Flow Meter Order Form " xr:uid="{0DFC16B9-258E-4E8C-96FE-7A0C82433F5A}"/>
    <hyperlink ref="D25" location="'SYS-10 &amp; F-3000'!A1" display="System-10 BTU Meter and F-3000 Inline Electromagnetic Flow Meter Order Form" xr:uid="{EA1126AB-711E-4C12-9653-C4DB2E73020F}"/>
    <hyperlink ref="D25:L25" location="'System-10 &amp; F-3000'!A1" display="System-10 BTU Meter and F-3000 Inline Electromagnetic Flow Meter Order Form" xr:uid="{749D94D3-D744-4D01-A8AD-C83AB54237AC}"/>
    <hyperlink ref="D25:M25" location="'System-10 &amp; FT-3000'!A1" display="System-10 BTU Meter and FT-3000 Inline Electromagnetic Flow Meter Order Form" xr:uid="{7626FFD0-2E21-4A1E-B40C-423F13F42521}"/>
    <hyperlink ref="D35" location="'SYS-20 &amp; F-3000'!A1" display="System-20 BTU Meter and F-3000 Inline Electromagnetic Flow Meter Order Form" xr:uid="{31615EA0-3785-4F62-92E9-5DCAA8E8DB20}"/>
    <hyperlink ref="D35:L35" location="'System-20 &amp; F-3000'!A1" display="System-20 BTU Meter and F-3000 Inline Electromagnetic Flow Meter Order Form" xr:uid="{BE87D752-F8D6-4F29-8218-B225CF082646}"/>
    <hyperlink ref="D35:M35" location="'System-20 &amp; FT-3000'!A1" display="System-20 BTU Meter and FT-3000 Inline Electromagnetic Flow Meter Order Form" xr:uid="{984A6170-FACA-417D-9765-F20CEEC1A7F6}"/>
    <hyperlink ref="D9:M9" location="'F-3500'!A1" display="F-3500 Insertion Electromagnetic Flow Meter Order Form " xr:uid="{E2D6FE47-61B1-4A07-979F-D41AC9956B35}"/>
    <hyperlink ref="D24" location="'SYS-10 &amp; F-3500'!A1" display="System-10 BTU Meter and F-3500 Insertion Electromagnetic Flow Meter Order Form" xr:uid="{023D5DFD-936B-4BEC-9E92-81DA74094244}"/>
    <hyperlink ref="D24:L24" location="'System-10 &amp; F-3500'!A1" display="System-10 BTU Meter and F-3500 Insertion Electromagnetic Flow Meter Order Form" xr:uid="{1F66D422-02C1-422B-A3BD-6501102D33F4}"/>
    <hyperlink ref="D24:M24" location="'System-10 &amp; FSM-3'!A1" display="System-10 BTU Meter and FSM-3 SuperMag Insertion Electromagnetic Flow Meter Order Form" xr:uid="{0D79EE38-CAEF-4A86-A49C-723517708838}"/>
    <hyperlink ref="D34" location="'SYS-20 &amp; F-3500'!A1" display="System-20 BTU Meter and F-3500 Insertion Electromagnetic Flow Meter Order Form" xr:uid="{F19E033F-019C-4324-9115-CBCC157968F3}"/>
    <hyperlink ref="D34:L34" location="'System-20 &amp; F-3500'!A1" display="System-20 BTU Meter and F-3500 Insertion Electromagnetic Flow Meter Order Form" xr:uid="{917494FA-8D4E-48C2-BF00-4ADA577F76FF}"/>
    <hyperlink ref="D34:M34" location="'System-20 &amp; FSM-3'!A1" display="System-20 BTU Meter and FSM-3 SuperMag Insertion Electromagnetic Flow Meter Order Form" xr:uid="{43D52E02-683D-4B26-9F2E-88431EEA2086}"/>
    <hyperlink ref="D10:M10" location="'FT-3100'!A1" display="FT-3100 Inline Electromagnetic Flow Meter Order Form " xr:uid="{921C7A3B-88AA-422F-A98C-14AC7F5D3917}"/>
    <hyperlink ref="D7:M7" location="'FT-3400'!Print_Area" display="FT-3400 Insertion Electromagnetic Flow Meter Order Form " xr:uid="{482A97D9-24C4-43F6-ADAF-AAC7FD444C4E}"/>
    <hyperlink ref="D8:M8" location="'FT-3500'!Print_Area" display="FT-3500 Insertion Electromagnetic Flow Meter Order Form " xr:uid="{F30B9AAC-A20D-4FFA-B801-C61331679237}"/>
    <hyperlink ref="D14:M14" location="'FT-4600'!Print_Area" display="FT-4600 Ultrasonic Flow Meter Order Form" xr:uid="{20FC0546-8314-4F80-9D2E-C305C9DE2451}"/>
    <hyperlink ref="D21" location="'SYS-10 &amp; F-3500'!A1" display="System-10 BTU Meter and F-3500 Insertion Electromagnetic Flow Meter Order Form" xr:uid="{5A212D8E-86B8-4C9E-99B5-BCCC68FBB405}"/>
    <hyperlink ref="D21:L21" location="'System-10 &amp; F-3500'!A1" display="System-10 BTU Meter and F-3500 Insertion Electromagnetic Flow Meter Order Form" xr:uid="{DC57D090-70AD-4ACC-9DA6-BC720D0BA20B}"/>
    <hyperlink ref="D21:M21" location="'System-10 &amp; FT-3400'!Print_Area" display="System-10 BTU Meter and FT-3400 Insertion Electromagnetic Flow Meter Order Form" xr:uid="{86898A2F-6FE8-4D6E-B506-77AC2878A5DF}"/>
    <hyperlink ref="D22" location="'SYS-10 &amp; F-3500'!A1" display="System-10 BTU Meter and F-3500 Insertion Electromagnetic Flow Meter Order Form" xr:uid="{F9B5303A-8B00-43F0-B856-CD206D1F17A9}"/>
    <hyperlink ref="D22:L22" location="'System-10 &amp; F-3500'!A1" display="System-10 BTU Meter and F-3500 Insertion Electromagnetic Flow Meter Order Form" xr:uid="{0EB78655-EF7C-44F6-9917-9181DF2A7073}"/>
    <hyperlink ref="D22:M22" location="'System-10 &amp; FT-3500'!Print_Area" display="System-10 BTU Meter and FT-3500 Insertion Electromagnetic Flow Meter Order Form" xr:uid="{E703B581-5986-4601-9137-E1C58AFD1E2D}"/>
    <hyperlink ref="D27" location="'SYS-10 &amp; F-4600'!A1" display="System-10 BTU Meter and F-4600 Ultrasonic Flow Meter Order Form" xr:uid="{871B8689-7911-4B3A-878C-EF0C29E145B3}"/>
    <hyperlink ref="D27:L27" location="'System-10 &amp; F-4600'!A1" display="System-10 BTU Meter and F-4600 Ultrasonic Flow Meter Order Form" xr:uid="{CE592734-ECF4-45B4-A14C-AD3727E880BB}"/>
    <hyperlink ref="D27:M27" location="'System-10 &amp; FT-4600'!Print_Area" display="System-10 BTU Meter and FT-4600 Ultrasonic Flow Meter Order Form" xr:uid="{480EA933-C506-4670-946F-7CE0503C16B4}"/>
    <hyperlink ref="D31" location="'SYS-20 &amp; F-3500'!A1" display="System-20 BTU Meter and F-3500 Insertion Electromagnetic Flow Meter Order Form" xr:uid="{CD8762DE-46CC-4D31-A52F-2B3FA7D90018}"/>
    <hyperlink ref="D31:L31" location="'System-20 &amp; F-3500'!A1" display="System-20 BTU Meter and F-3500 Insertion Electromagnetic Flow Meter Order Form" xr:uid="{59BB0AD8-76A0-459D-859B-96AA3C87C2D4}"/>
    <hyperlink ref="D31:M31" location="'System-20 &amp; FT-3400'!Print_Area" display="System-20 BTU Meter and FT-3400 Insertion Electromagnetic Flow Meter Order Form" xr:uid="{4DED3503-3AA8-4E16-8F2E-E1B21C96B1B8}"/>
    <hyperlink ref="D32" location="'SYS-20 &amp; F-3500'!A1" display="System-20 BTU Meter and F-3500 Insertion Electromagnetic Flow Meter Order Form" xr:uid="{7BA2C4A0-5E5F-41B4-A046-C7098F80FEF3}"/>
    <hyperlink ref="D32:L32" location="'System-20 &amp; F-3500'!A1" display="System-20 BTU Meter and F-3500 Insertion Electromagnetic Flow Meter Order Form" xr:uid="{4EA46E98-464C-475D-AA1E-16AF5F6D82B3}"/>
    <hyperlink ref="D32:M32" location="'System-20 &amp; FT-3500'!Print_Area" display="System-20 BTU Meter and FT-3500 Insertion Electromagnetic Flow Meter Order Form" xr:uid="{55366876-D387-454B-99C6-621542B35857}"/>
    <hyperlink ref="D37" location="'SYS-20 &amp; F-4600'!A1" display="System-20 BTU Meter and F-4600 Ultrasonic Flow Meter Order Form" xr:uid="{A897C38E-D64F-4FFC-B795-4948BE564122}"/>
    <hyperlink ref="D37:L37" location="'System-20 &amp; F-4600'!A1" display="System-20 BTU Meter and F-4600 Ultrasonic Flow Meter Order Form" xr:uid="{7473A170-7B8E-4896-8B0F-5720698DBB5A}"/>
    <hyperlink ref="D37:M37" location="'System-20 &amp; FT-4600'!Print_Area" display="System-20 BTU Meter and FT-4600 Ultrasonic Flow Meter Order Form" xr:uid="{46E7CC27-8EA8-4E60-BA14-FD5D8F6EF8C8}"/>
  </hyperlinks>
  <printOptions horizontalCentered="1"/>
  <pageMargins left="0.25" right="0.25" top="0.5" bottom="0.75" header="0.3" footer="0.3"/>
  <pageSetup scale="87" orientation="portrait" r:id="rId1"/>
  <headerFooter>
    <oddHeader>&amp;LONICON Incorporated - Order Form</oddHeader>
    <oddFooter>&amp;C&amp;"-,Bold"11451 Belcher Road South, Largo, FL 33773 • Tel +1 (727) 447-6140 • Fax +1 (727) 442-5699
www.onicon.com • customerservice@onicon.com</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C29D4-61BE-4EF1-9920-0E5F337EF2A0}">
  <sheetPr codeName="Sheet27">
    <tabColor theme="7"/>
    <pageSetUpPr autoPageBreaks="0" fitToPage="1"/>
  </sheetPr>
  <dimension ref="A1:AJ38"/>
  <sheetViews>
    <sheetView showGridLines="0" zoomScaleNormal="100" workbookViewId="0">
      <selection activeCell="D6" sqref="D6"/>
    </sheetView>
  </sheetViews>
  <sheetFormatPr defaultColWidth="9.140625" defaultRowHeight="15" x14ac:dyDescent="0.25"/>
  <cols>
    <col min="1" max="1" width="5.7109375" customWidth="1"/>
    <col min="2" max="2" width="24.5703125" customWidth="1"/>
    <col min="3" max="3" width="73.28515625" customWidth="1"/>
    <col min="4" max="4" width="23" customWidth="1"/>
    <col min="5" max="5" width="5.42578125" customWidth="1"/>
    <col min="6" max="6" width="28.42578125" customWidth="1"/>
    <col min="7" max="7" width="61.85546875" customWidth="1"/>
    <col min="8" max="8" width="20" customWidth="1"/>
    <col min="9" max="11" width="9.140625" customWidth="1"/>
    <col min="17" max="17" width="0" hidden="1" customWidth="1"/>
    <col min="18" max="27" width="9.140625" hidden="1" customWidth="1"/>
    <col min="28" max="28" width="18.7109375" hidden="1" customWidth="1"/>
    <col min="29" max="29" width="26.28515625" hidden="1" customWidth="1"/>
    <col min="30" max="31" width="9.140625" hidden="1" customWidth="1"/>
    <col min="32" max="32" width="18" hidden="1" customWidth="1"/>
    <col min="33" max="36" width="9.140625" hidden="1" customWidth="1"/>
    <col min="37" max="40" width="9.140625" customWidth="1"/>
  </cols>
  <sheetData>
    <row r="1" spans="1:32" ht="37.5" customHeight="1" x14ac:dyDescent="0.25">
      <c r="B1" s="531" t="s">
        <v>5193</v>
      </c>
      <c r="C1" s="453"/>
      <c r="D1" s="453"/>
      <c r="E1" s="453"/>
      <c r="F1" s="453"/>
      <c r="G1" s="454"/>
      <c r="H1" s="403"/>
    </row>
    <row r="2" spans="1:32" ht="39.75" customHeight="1" x14ac:dyDescent="0.25">
      <c r="A2" s="208"/>
      <c r="B2" s="455"/>
      <c r="C2" s="455"/>
      <c r="D2" s="455"/>
      <c r="E2" s="455"/>
      <c r="F2" s="455"/>
      <c r="G2" s="403"/>
      <c r="H2" s="403"/>
    </row>
    <row r="3" spans="1:32" ht="25.5" customHeight="1" thickBot="1" x14ac:dyDescent="0.3">
      <c r="B3" s="794" t="s">
        <v>1232</v>
      </c>
      <c r="C3" s="794"/>
      <c r="D3" s="794"/>
      <c r="E3" s="794"/>
      <c r="F3" s="398"/>
      <c r="G3" s="403"/>
      <c r="H3" s="403"/>
    </row>
    <row r="4" spans="1:32" ht="27.75" customHeight="1" thickBot="1" x14ac:dyDescent="0.3">
      <c r="A4" s="10"/>
      <c r="B4" s="445" t="s">
        <v>1655</v>
      </c>
      <c r="C4" s="795" t="s">
        <v>3550</v>
      </c>
      <c r="D4" s="796"/>
      <c r="E4" s="403"/>
      <c r="F4" s="445" t="s">
        <v>38</v>
      </c>
      <c r="G4" s="795" t="s">
        <v>1516</v>
      </c>
      <c r="H4" s="796"/>
    </row>
    <row r="5" spans="1:32" ht="10.15" customHeight="1" x14ac:dyDescent="0.25">
      <c r="A5" s="11"/>
      <c r="B5" s="446"/>
      <c r="C5" s="447"/>
      <c r="D5" s="447"/>
      <c r="E5" s="374"/>
      <c r="F5" s="448"/>
      <c r="G5" s="447"/>
      <c r="H5" s="447"/>
    </row>
    <row r="6" spans="1:32" ht="26.65" customHeight="1" x14ac:dyDescent="0.25">
      <c r="A6" s="11"/>
      <c r="B6" s="791" t="s">
        <v>889</v>
      </c>
      <c r="C6" s="792"/>
      <c r="D6" s="247"/>
      <c r="E6" s="186"/>
      <c r="F6" s="278" t="s">
        <v>889</v>
      </c>
      <c r="G6" s="279"/>
      <c r="H6" s="247"/>
    </row>
    <row r="7" spans="1:32" ht="30" customHeight="1" x14ac:dyDescent="0.25">
      <c r="A7" s="11"/>
      <c r="B7" s="280" t="s">
        <v>6</v>
      </c>
      <c r="C7" s="281" t="s">
        <v>1551</v>
      </c>
      <c r="D7" s="14"/>
      <c r="E7" s="186"/>
      <c r="F7" s="280" t="s">
        <v>1103</v>
      </c>
      <c r="G7" s="281" t="s">
        <v>21</v>
      </c>
      <c r="H7" s="247"/>
    </row>
    <row r="8" spans="1:32" ht="35.65" customHeight="1" x14ac:dyDescent="0.25">
      <c r="A8" s="827" t="s">
        <v>14</v>
      </c>
      <c r="B8" s="278" t="s">
        <v>10</v>
      </c>
      <c r="C8" s="283" t="s">
        <v>1656</v>
      </c>
      <c r="D8" s="58"/>
      <c r="E8" s="11"/>
      <c r="F8" s="282" t="s">
        <v>1104</v>
      </c>
      <c r="G8" s="283" t="s">
        <v>22</v>
      </c>
      <c r="H8" s="247"/>
      <c r="Y8" s="194" t="s">
        <v>1117</v>
      </c>
      <c r="Z8" s="192" t="s">
        <v>27</v>
      </c>
      <c r="AA8" s="209"/>
    </row>
    <row r="9" spans="1:32" ht="32.65" customHeight="1" x14ac:dyDescent="0.25">
      <c r="A9" s="827"/>
      <c r="B9" s="380" t="s">
        <v>1657</v>
      </c>
      <c r="C9" s="281" t="s">
        <v>5196</v>
      </c>
      <c r="D9" s="247"/>
      <c r="E9" s="11"/>
      <c r="F9" s="804" t="s">
        <v>1105</v>
      </c>
      <c r="G9" s="806" t="s">
        <v>1528</v>
      </c>
      <c r="H9" s="814"/>
      <c r="Y9" s="194" t="s">
        <v>1108</v>
      </c>
      <c r="Z9" s="192" t="s">
        <v>891</v>
      </c>
      <c r="AA9" s="193">
        <v>1</v>
      </c>
    </row>
    <row r="10" spans="1:32" ht="34.15" customHeight="1" x14ac:dyDescent="0.25">
      <c r="A10" s="827"/>
      <c r="B10" s="280" t="s">
        <v>1658</v>
      </c>
      <c r="C10" s="281" t="s">
        <v>1659</v>
      </c>
      <c r="D10" s="268"/>
      <c r="E10" s="188"/>
      <c r="F10" s="832"/>
      <c r="G10" s="807"/>
      <c r="H10" s="815"/>
      <c r="Y10" s="191" t="s">
        <v>1118</v>
      </c>
      <c r="Z10" s="192" t="s">
        <v>28</v>
      </c>
      <c r="AA10" s="193"/>
    </row>
    <row r="11" spans="1:32" ht="43.5" customHeight="1" x14ac:dyDescent="0.25">
      <c r="A11" s="827"/>
      <c r="B11" s="280" t="s">
        <v>1660</v>
      </c>
      <c r="C11" s="281" t="s">
        <v>5192</v>
      </c>
      <c r="D11" s="247"/>
      <c r="E11" s="188"/>
      <c r="F11" s="284" t="s">
        <v>1106</v>
      </c>
      <c r="G11" s="277" t="s">
        <v>1109</v>
      </c>
      <c r="H11" s="12"/>
      <c r="Y11" s="191"/>
      <c r="Z11" s="192"/>
      <c r="AA11" s="193"/>
    </row>
    <row r="12" spans="1:32" ht="38.25" customHeight="1" x14ac:dyDescent="0.25">
      <c r="A12" s="827"/>
      <c r="B12" s="280" t="s">
        <v>5189</v>
      </c>
      <c r="C12" s="281" t="s">
        <v>5190</v>
      </c>
      <c r="D12" s="247"/>
      <c r="E12" s="188"/>
      <c r="F12" s="287" t="s">
        <v>1519</v>
      </c>
      <c r="G12" s="281" t="s">
        <v>1110</v>
      </c>
      <c r="H12" s="247"/>
      <c r="Y12" s="191" t="s">
        <v>1119</v>
      </c>
      <c r="Z12" s="192" t="s">
        <v>29</v>
      </c>
      <c r="AA12" s="86"/>
      <c r="AB12" s="86"/>
      <c r="AC12" s="86" t="s">
        <v>863</v>
      </c>
      <c r="AD12" s="87">
        <v>1</v>
      </c>
      <c r="AE12" s="731"/>
      <c r="AF12" s="733" t="s">
        <v>3</v>
      </c>
    </row>
    <row r="13" spans="1:32" ht="34.5" customHeight="1" x14ac:dyDescent="0.25">
      <c r="A13" s="827"/>
      <c r="B13" s="280" t="s">
        <v>1661</v>
      </c>
      <c r="C13" s="281" t="s">
        <v>1705</v>
      </c>
      <c r="D13" s="247"/>
      <c r="E13" s="188"/>
      <c r="F13" s="287" t="s">
        <v>1520</v>
      </c>
      <c r="G13" s="381" t="s">
        <v>26</v>
      </c>
      <c r="H13" s="249"/>
      <c r="R13" s="26"/>
      <c r="Y13" s="194" t="s">
        <v>1120</v>
      </c>
      <c r="Z13" s="192" t="s">
        <v>911</v>
      </c>
      <c r="AA13" s="86"/>
      <c r="AB13" s="86"/>
      <c r="AC13" s="86" t="s">
        <v>864</v>
      </c>
      <c r="AD13" s="87">
        <v>2</v>
      </c>
      <c r="AE13" s="732"/>
      <c r="AF13" s="733"/>
    </row>
    <row r="14" spans="1:32" ht="33.75" customHeight="1" x14ac:dyDescent="0.25">
      <c r="A14" s="827"/>
      <c r="B14" s="280" t="s">
        <v>1662</v>
      </c>
      <c r="C14" s="281" t="s">
        <v>3850</v>
      </c>
      <c r="D14" s="247"/>
      <c r="E14" s="188"/>
      <c r="F14" s="804" t="s">
        <v>1522</v>
      </c>
      <c r="G14" s="806" t="s">
        <v>1614</v>
      </c>
      <c r="H14" s="814"/>
      <c r="Y14" s="191" t="s">
        <v>1112</v>
      </c>
      <c r="Z14" s="210" t="s">
        <v>30</v>
      </c>
      <c r="AA14" s="86"/>
      <c r="AB14" s="86"/>
      <c r="AC14" s="86" t="s">
        <v>865</v>
      </c>
      <c r="AD14" s="87">
        <v>3</v>
      </c>
      <c r="AE14" s="158"/>
      <c r="AF14" s="235"/>
    </row>
    <row r="15" spans="1:32" ht="67.5" customHeight="1" x14ac:dyDescent="0.25">
      <c r="A15" s="827"/>
      <c r="B15" s="382" t="s">
        <v>3551</v>
      </c>
      <c r="C15" s="379" t="s">
        <v>5191</v>
      </c>
      <c r="D15" s="247"/>
      <c r="E15" s="188"/>
      <c r="F15" s="805"/>
      <c r="G15" s="807"/>
      <c r="H15" s="815"/>
      <c r="Y15" s="191" t="s">
        <v>1121</v>
      </c>
      <c r="Z15" s="192" t="s">
        <v>32</v>
      </c>
      <c r="AA15" s="86"/>
      <c r="AB15" s="87"/>
      <c r="AC15" s="86" t="s">
        <v>873</v>
      </c>
      <c r="AD15" s="103"/>
      <c r="AE15" s="158"/>
      <c r="AF15" s="235"/>
    </row>
    <row r="16" spans="1:32" ht="42.75" customHeight="1" x14ac:dyDescent="0.25">
      <c r="A16" s="827"/>
      <c r="B16" s="280" t="s">
        <v>18</v>
      </c>
      <c r="C16" s="281" t="s">
        <v>17</v>
      </c>
      <c r="D16" s="13"/>
      <c r="E16" s="188"/>
      <c r="F16" s="55" t="s">
        <v>1111</v>
      </c>
      <c r="G16" s="816" t="s">
        <v>1530</v>
      </c>
      <c r="H16" s="817"/>
      <c r="Y16" s="191"/>
      <c r="Z16" s="192"/>
      <c r="AA16" s="86"/>
      <c r="AB16" s="88"/>
      <c r="AC16" s="86" t="s">
        <v>876</v>
      </c>
      <c r="AD16" s="103">
        <v>11</v>
      </c>
      <c r="AE16" s="158"/>
      <c r="AF16" s="235"/>
    </row>
    <row r="17" spans="1:32" ht="39.75" customHeight="1" x14ac:dyDescent="0.25">
      <c r="A17" s="827"/>
      <c r="B17" s="280" t="s">
        <v>12</v>
      </c>
      <c r="C17" s="281" t="s">
        <v>1194</v>
      </c>
      <c r="D17" s="58"/>
      <c r="E17" s="188"/>
      <c r="F17" s="278" t="s">
        <v>5</v>
      </c>
      <c r="G17" s="281" t="s">
        <v>1195</v>
      </c>
      <c r="H17" s="12"/>
      <c r="Y17" s="191" t="s">
        <v>0</v>
      </c>
      <c r="Z17" s="192" t="s">
        <v>31</v>
      </c>
      <c r="AA17" s="83"/>
      <c r="AB17" s="88"/>
      <c r="AC17" s="86" t="s">
        <v>877</v>
      </c>
      <c r="AD17" s="103">
        <v>12</v>
      </c>
      <c r="AE17" s="158"/>
      <c r="AF17" s="235"/>
    </row>
    <row r="18" spans="1:32" ht="33" customHeight="1" x14ac:dyDescent="0.25">
      <c r="A18" s="827"/>
      <c r="B18" s="278" t="s">
        <v>1183</v>
      </c>
      <c r="C18" s="281" t="s">
        <v>1645</v>
      </c>
      <c r="D18" s="58"/>
      <c r="E18" s="188"/>
      <c r="F18" s="280" t="s">
        <v>9</v>
      </c>
      <c r="G18" s="281" t="s">
        <v>1551</v>
      </c>
      <c r="H18" s="58"/>
      <c r="Y18" s="194" t="s">
        <v>23</v>
      </c>
      <c r="Z18" s="202" t="s">
        <v>866</v>
      </c>
      <c r="AA18" s="83"/>
      <c r="AB18" s="101"/>
      <c r="AC18" s="86" t="s">
        <v>878</v>
      </c>
      <c r="AD18" s="103"/>
      <c r="AE18" s="158"/>
      <c r="AF18" s="235"/>
    </row>
    <row r="19" spans="1:32" ht="33.75" customHeight="1" x14ac:dyDescent="0.25">
      <c r="A19" s="827"/>
      <c r="B19" s="280" t="s">
        <v>9</v>
      </c>
      <c r="C19" s="281" t="s">
        <v>1646</v>
      </c>
      <c r="D19" s="58"/>
      <c r="E19" s="188"/>
      <c r="F19" s="280" t="s">
        <v>1619</v>
      </c>
      <c r="G19" s="281" t="s">
        <v>1551</v>
      </c>
      <c r="H19" s="58"/>
      <c r="Y19" s="194" t="s">
        <v>7</v>
      </c>
      <c r="Z19" s="202" t="s">
        <v>25</v>
      </c>
      <c r="AA19" s="98" t="s">
        <v>1523</v>
      </c>
      <c r="AB19" s="101"/>
      <c r="AC19" s="86" t="s">
        <v>880</v>
      </c>
      <c r="AD19" s="93">
        <v>0</v>
      </c>
      <c r="AE19" s="158"/>
      <c r="AF19" s="235"/>
    </row>
    <row r="20" spans="1:32" ht="34.5" customHeight="1" x14ac:dyDescent="0.25">
      <c r="A20" s="827"/>
      <c r="E20" s="188"/>
      <c r="F20" s="810" t="s">
        <v>1200</v>
      </c>
      <c r="G20" s="833"/>
      <c r="H20" s="834"/>
      <c r="Y20" s="211"/>
      <c r="Z20" s="211"/>
      <c r="AA20" s="98" t="s">
        <v>1623</v>
      </c>
      <c r="AB20" s="101"/>
      <c r="AC20" s="86" t="s">
        <v>881</v>
      </c>
      <c r="AD20" s="93">
        <v>1</v>
      </c>
      <c r="AE20" s="158"/>
      <c r="AF20" s="235"/>
    </row>
    <row r="21" spans="1:32" ht="23.25" customHeight="1" x14ac:dyDescent="0.25">
      <c r="F21" s="798"/>
      <c r="G21" s="799"/>
      <c r="H21" s="800"/>
      <c r="AA21" s="103" t="s">
        <v>1624</v>
      </c>
      <c r="AB21" s="101"/>
      <c r="AC21" s="86" t="s">
        <v>882</v>
      </c>
      <c r="AD21" s="101">
        <v>2</v>
      </c>
      <c r="AE21" s="158"/>
      <c r="AF21" s="235"/>
    </row>
    <row r="22" spans="1:32" ht="38.25" customHeight="1" x14ac:dyDescent="0.25">
      <c r="B22" s="263"/>
      <c r="C22" s="263"/>
      <c r="D22" s="263"/>
      <c r="F22" s="801"/>
      <c r="G22" s="802"/>
      <c r="H22" s="803"/>
      <c r="AA22" s="103" t="s">
        <v>1625</v>
      </c>
      <c r="AB22" s="101"/>
      <c r="AC22" s="101"/>
      <c r="AD22" s="101">
        <v>3</v>
      </c>
      <c r="AE22" s="158"/>
      <c r="AF22" s="235"/>
    </row>
    <row r="23" spans="1:32" ht="23.45" customHeight="1" thickBot="1" x14ac:dyDescent="0.3">
      <c r="B23" s="263"/>
      <c r="C23" s="263"/>
      <c r="D23" s="263"/>
      <c r="AA23" s="103" t="s">
        <v>1627</v>
      </c>
      <c r="AB23" s="101"/>
      <c r="AC23" s="83" t="s">
        <v>1620</v>
      </c>
      <c r="AD23" s="101">
        <v>4</v>
      </c>
      <c r="AE23" s="158"/>
      <c r="AF23" s="235"/>
    </row>
    <row r="24" spans="1:32" ht="33.75" customHeight="1" x14ac:dyDescent="0.25">
      <c r="A24" s="205"/>
      <c r="B24" s="15" t="s">
        <v>3</v>
      </c>
      <c r="C24" s="825" t="str">
        <f>_xlfn.CONCAT("FSM-3",D9,D10,"-",D11,D12,"-",D13,D14,"-",D15)</f>
        <v>FSM-3---</v>
      </c>
      <c r="D24" s="826"/>
      <c r="E24" s="251"/>
      <c r="F24" s="252" t="s">
        <v>3</v>
      </c>
      <c r="G24" s="825" t="str">
        <f>CONCATENATE("SYS-10","-",H7,H8,H9,H11,"-",H12,H13,H14)</f>
        <v>SYS-10--</v>
      </c>
      <c r="H24" s="826"/>
      <c r="AA24" s="103" t="s">
        <v>1628</v>
      </c>
      <c r="AB24" s="101"/>
      <c r="AC24" s="83" t="s">
        <v>1621</v>
      </c>
      <c r="AD24" s="101">
        <v>5</v>
      </c>
      <c r="AF24" s="22"/>
    </row>
    <row r="25" spans="1:32" ht="45" customHeight="1" thickBot="1" x14ac:dyDescent="0.3">
      <c r="A25" s="205"/>
      <c r="B25" s="16" t="s">
        <v>39</v>
      </c>
      <c r="C25" s="821" t="str">
        <f>IF(D15="","",VLOOKUP(C24,RF!$A$3:$B$3008,2,FALSE))</f>
        <v/>
      </c>
      <c r="D25" s="822"/>
      <c r="E25" s="251"/>
      <c r="F25" s="254" t="s">
        <v>39</v>
      </c>
      <c r="G25" s="821" t="str">
        <f>IF(H14="","",VLOOKUP(G24,RF!$A$3:$B$3008,2,FALSE))</f>
        <v/>
      </c>
      <c r="H25" s="822"/>
      <c r="AA25" s="103" t="s">
        <v>1626</v>
      </c>
      <c r="AB25" s="101"/>
      <c r="AC25" s="83" t="s">
        <v>1622</v>
      </c>
      <c r="AD25" s="101">
        <v>6</v>
      </c>
      <c r="AE25" s="20"/>
      <c r="AF25" s="20"/>
    </row>
    <row r="26" spans="1:32" ht="24.75" customHeight="1" x14ac:dyDescent="0.25">
      <c r="A26" s="205"/>
      <c r="B26" s="449" t="s">
        <v>1192</v>
      </c>
      <c r="C26" s="450"/>
      <c r="D26" s="450"/>
      <c r="E26" s="450"/>
      <c r="F26" s="450"/>
      <c r="G26" s="450"/>
      <c r="H26" s="452" t="str">
        <f>'F-1000'!V17</f>
        <v>Rev. 18</v>
      </c>
      <c r="AA26" s="103" t="s">
        <v>1629</v>
      </c>
      <c r="AB26" s="101"/>
      <c r="AC26" s="103"/>
      <c r="AD26" s="101">
        <v>7</v>
      </c>
      <c r="AE26" s="19"/>
      <c r="AF26" s="19"/>
    </row>
    <row r="27" spans="1:32" ht="41.25" customHeight="1" x14ac:dyDescent="0.25">
      <c r="A27" s="205"/>
      <c r="B27" s="823" t="s">
        <v>1196</v>
      </c>
      <c r="C27" s="823"/>
      <c r="D27" s="823"/>
      <c r="E27" s="823"/>
      <c r="F27" s="823"/>
      <c r="G27" s="823"/>
      <c r="H27" s="823"/>
      <c r="AA27" s="83"/>
      <c r="AB27" s="101"/>
      <c r="AC27" s="103"/>
      <c r="AD27" s="101">
        <v>8</v>
      </c>
      <c r="AE27" s="19"/>
      <c r="AF27" s="19"/>
    </row>
    <row r="28" spans="1:32" ht="12.75" customHeight="1" x14ac:dyDescent="0.25">
      <c r="A28" s="205"/>
      <c r="B28" s="398"/>
      <c r="C28" s="398"/>
      <c r="D28" s="398"/>
      <c r="E28" s="251"/>
      <c r="F28" s="398"/>
      <c r="G28" s="398"/>
      <c r="H28" s="398"/>
      <c r="AA28" s="83"/>
      <c r="AB28" s="101"/>
      <c r="AC28" s="83"/>
      <c r="AD28" s="83"/>
    </row>
    <row r="29" spans="1:32" ht="19.5" customHeight="1" x14ac:dyDescent="0.25">
      <c r="A29" s="824" t="s">
        <v>1691</v>
      </c>
      <c r="B29" s="824"/>
      <c r="C29" s="824"/>
      <c r="D29" s="824"/>
      <c r="E29" s="824"/>
      <c r="F29" s="824"/>
      <c r="G29" s="824"/>
      <c r="H29" s="824"/>
    </row>
    <row r="30" spans="1:32" ht="14.1" customHeight="1" x14ac:dyDescent="0.25">
      <c r="A30" s="206"/>
      <c r="B30" s="11"/>
      <c r="C30" s="11"/>
      <c r="D30" s="11"/>
      <c r="E30" s="11"/>
      <c r="F30" s="11"/>
      <c r="G30" s="11"/>
      <c r="H30" s="11"/>
    </row>
    <row r="31" spans="1:32" ht="10.5" customHeight="1" x14ac:dyDescent="0.25">
      <c r="A31" s="57"/>
      <c r="B31" s="57"/>
      <c r="C31" s="57"/>
      <c r="D31" s="57"/>
      <c r="E31" s="57"/>
      <c r="F31" s="57"/>
      <c r="G31" s="57"/>
      <c r="H31" s="57"/>
    </row>
    <row r="32" spans="1:32" ht="18" customHeight="1" x14ac:dyDescent="0.25"/>
    <row r="33" spans="1:11" ht="14.1" customHeight="1" x14ac:dyDescent="0.25">
      <c r="A33" s="835"/>
      <c r="B33" s="835"/>
      <c r="C33" s="835"/>
      <c r="D33" s="835"/>
      <c r="E33" s="835"/>
      <c r="F33" s="835"/>
      <c r="G33" s="835"/>
      <c r="H33" s="835"/>
    </row>
    <row r="34" spans="1:11" ht="14.1" customHeight="1" x14ac:dyDescent="0.25"/>
    <row r="35" spans="1:11" s="57" customFormat="1" x14ac:dyDescent="0.25">
      <c r="A35"/>
      <c r="B35"/>
      <c r="C35"/>
      <c r="D35"/>
      <c r="E35"/>
      <c r="F35"/>
      <c r="G35"/>
      <c r="H35"/>
      <c r="I35"/>
      <c r="J35"/>
      <c r="K35"/>
    </row>
    <row r="36" spans="1:11" s="57" customFormat="1" x14ac:dyDescent="0.25">
      <c r="I36"/>
      <c r="J36"/>
      <c r="K36"/>
    </row>
    <row r="37" spans="1:11" s="57" customFormat="1" x14ac:dyDescent="0.25">
      <c r="I37"/>
      <c r="J37"/>
      <c r="K37"/>
    </row>
    <row r="38" spans="1:11" s="57" customFormat="1" x14ac:dyDescent="0.25">
      <c r="I38"/>
      <c r="J38"/>
      <c r="K38"/>
    </row>
  </sheetData>
  <sheetProtection algorithmName="SHA-512" hashValue="odxefkjV5GUIqZan0t08B9mg3sm3Bp4exiem47Iz1CUN2YJfHVazhgDA5/b/g0ghf6mlYxCpKFR+v4eE7OVL4w==" saltValue="WUZEf91yXzl8ZBWdp37V9w==" spinCount="100000" sheet="1" formatCells="0" selectLockedCells="1"/>
  <dataConsolidate/>
  <mergeCells count="23">
    <mergeCell ref="A33:H33"/>
    <mergeCell ref="F21:H22"/>
    <mergeCell ref="C24:D24"/>
    <mergeCell ref="G24:H24"/>
    <mergeCell ref="C25:D25"/>
    <mergeCell ref="G25:H25"/>
    <mergeCell ref="B27:H27"/>
    <mergeCell ref="AF12:AF13"/>
    <mergeCell ref="F14:F15"/>
    <mergeCell ref="G14:G15"/>
    <mergeCell ref="H14:H15"/>
    <mergeCell ref="A29:H29"/>
    <mergeCell ref="A8:A20"/>
    <mergeCell ref="F20:H20"/>
    <mergeCell ref="G16:H16"/>
    <mergeCell ref="B3:E3"/>
    <mergeCell ref="C4:D4"/>
    <mergeCell ref="G4:H4"/>
    <mergeCell ref="B6:C6"/>
    <mergeCell ref="AE12:AE13"/>
    <mergeCell ref="F9:F10"/>
    <mergeCell ref="G9:G10"/>
    <mergeCell ref="H9:H10"/>
  </mergeCells>
  <dataValidations count="1">
    <dataValidation type="list" allowBlank="1" showInputMessage="1" showErrorMessage="1" sqref="H19" xr:uid="{B097A963-F7C4-422E-A2D6-D9C8502A8B8D}">
      <formula1>$AC$23:$AC$25</formula1>
    </dataValidation>
  </dataValidations>
  <hyperlinks>
    <hyperlink ref="A29:H29" location="'Table of Contents'!A1" display="To return to the index, click this link" xr:uid="{C454CFD3-35F3-43EC-9A13-89FDA1445255}"/>
  </hyperlinks>
  <printOptions horizontalCentered="1"/>
  <pageMargins left="0.25" right="0.25" top="0.5" bottom="0.75" header="0.3" footer="0.3"/>
  <pageSetup scale="56"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sizeWithCells="1">
                  <from>
                    <xdr:col>6</xdr:col>
                    <xdr:colOff>57150</xdr:colOff>
                    <xdr:row>15</xdr:row>
                    <xdr:rowOff>57150</xdr:rowOff>
                  </from>
                  <to>
                    <xdr:col>6</xdr:col>
                    <xdr:colOff>361950</xdr:colOff>
                    <xdr:row>15</xdr:row>
                    <xdr:rowOff>276225</xdr:rowOff>
                  </to>
                </anchor>
              </controlPr>
            </control>
          </mc:Choice>
        </mc:AlternateContent>
        <mc:AlternateContent xmlns:mc="http://schemas.openxmlformats.org/markup-compatibility/2006">
          <mc:Choice Requires="x14">
            <control shapeId="110594" r:id="rId5" name="Check Box 2">
              <controlPr defaultSize="0" autoFill="0" autoLine="0" autoPict="0">
                <anchor moveWithCells="1" sizeWithCells="1">
                  <from>
                    <xdr:col>6</xdr:col>
                    <xdr:colOff>1524000</xdr:colOff>
                    <xdr:row>15</xdr:row>
                    <xdr:rowOff>57150</xdr:rowOff>
                  </from>
                  <to>
                    <xdr:col>6</xdr:col>
                    <xdr:colOff>1828800</xdr:colOff>
                    <xdr:row>15</xdr:row>
                    <xdr:rowOff>276225</xdr:rowOff>
                  </to>
                </anchor>
              </controlPr>
            </control>
          </mc:Choice>
        </mc:AlternateContent>
        <mc:AlternateContent xmlns:mc="http://schemas.openxmlformats.org/markup-compatibility/2006">
          <mc:Choice Requires="x14">
            <control shapeId="110595" r:id="rId6" name="Check Box 3">
              <controlPr defaultSize="0" autoFill="0" autoLine="0" autoPict="0">
                <anchor moveWithCells="1" sizeWithCells="1">
                  <from>
                    <xdr:col>6</xdr:col>
                    <xdr:colOff>2962275</xdr:colOff>
                    <xdr:row>15</xdr:row>
                    <xdr:rowOff>57150</xdr:rowOff>
                  </from>
                  <to>
                    <xdr:col>6</xdr:col>
                    <xdr:colOff>3267075</xdr:colOff>
                    <xdr:row>15</xdr:row>
                    <xdr:rowOff>276225</xdr:rowOff>
                  </to>
                </anchor>
              </controlPr>
            </control>
          </mc:Choice>
        </mc:AlternateContent>
        <mc:AlternateContent xmlns:mc="http://schemas.openxmlformats.org/markup-compatibility/2006">
          <mc:Choice Requires="x14">
            <control shapeId="110596" r:id="rId7" name="Check Box 4">
              <controlPr defaultSize="0" autoFill="0" autoLine="0" autoPict="0">
                <anchor moveWithCells="1" sizeWithCells="1">
                  <from>
                    <xdr:col>6</xdr:col>
                    <xdr:colOff>3781425</xdr:colOff>
                    <xdr:row>15</xdr:row>
                    <xdr:rowOff>38100</xdr:rowOff>
                  </from>
                  <to>
                    <xdr:col>7</xdr:col>
                    <xdr:colOff>85725</xdr:colOff>
                    <xdr:row>15</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6044EC3-0F5C-4867-BE45-10E8C6022E2B}">
          <x14:formula1>
            <xm:f>RF!$H$22:$H$24</xm:f>
          </x14:formula1>
          <xm:sqref>D8</xm:sqref>
        </x14:dataValidation>
        <x14:dataValidation type="list" allowBlank="1" showInputMessage="1" showErrorMessage="1" xr:uid="{ACE0B5CB-1E1E-4B0C-B4D4-4299D5E9D5CB}">
          <x14:formula1>
            <xm:f>RF!$G$3:$G$11</xm:f>
          </x14:formula1>
          <xm:sqref>D7</xm:sqref>
        </x14:dataValidation>
        <x14:dataValidation type="list" allowBlank="1" showInputMessage="1" showErrorMessage="1" xr:uid="{BA18290D-38E4-4F5F-AE1E-DAF4D1D79496}">
          <x14:formula1>
            <xm:f>RF!$F$22:$F$24</xm:f>
          </x14:formula1>
          <xm:sqref>H18 D19</xm:sqref>
        </x14:dataValidation>
        <x14:dataValidation type="list" allowBlank="1" showInputMessage="1" showErrorMessage="1" xr:uid="{E46B71CA-C98A-491D-86F8-6E95E5D2A2A6}">
          <x14:formula1>
            <xm:f>IF(D8=RF!$I$21,RF!$I$22:$I$25,IF(D8=RF!$J$21,RF!$J$22:$J$25,IF(D8=RF!$K$21,RF!$K$22:$K$24,IF(D8=RF!$L$21,RF!$L$22:$L$25,RF!$M$21))))</xm:f>
          </x14:formula1>
          <xm:sqref>D18</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15E9-3D7D-4C39-B221-C65E880526E0}">
  <sheetPr codeName="Sheet24">
    <tabColor theme="7"/>
    <pageSetUpPr autoPageBreaks="0" fitToPage="1"/>
  </sheetPr>
  <dimension ref="A1:AM40"/>
  <sheetViews>
    <sheetView showGridLines="0" topLeftCell="B1" zoomScaleNormal="100" workbookViewId="0">
      <selection activeCell="E6" sqref="E6"/>
    </sheetView>
  </sheetViews>
  <sheetFormatPr defaultColWidth="9" defaultRowHeight="15" x14ac:dyDescent="0.25"/>
  <cols>
    <col min="1" max="1" width="5.7109375" customWidth="1"/>
    <col min="2" max="2" width="25.28515625" customWidth="1"/>
    <col min="3" max="3" width="33.140625" customWidth="1"/>
    <col min="4" max="4" width="46" customWidth="1"/>
    <col min="5" max="5" width="30.5703125" customWidth="1"/>
    <col min="6" max="6" width="4.140625" customWidth="1"/>
    <col min="7" max="7" width="27.28515625" customWidth="1"/>
    <col min="8" max="8" width="60.5703125" customWidth="1"/>
    <col min="9" max="9" width="29.7109375" customWidth="1"/>
    <col min="10" max="18" width="9.140625" customWidth="1"/>
    <col min="19" max="28" width="9.140625" hidden="1" customWidth="1"/>
    <col min="29" max="29" width="22" hidden="1" customWidth="1"/>
    <col min="30" max="39" width="9.140625" hidden="1" customWidth="1"/>
    <col min="40" max="156" width="9.140625" customWidth="1"/>
  </cols>
  <sheetData>
    <row r="1" spans="1:30" ht="38.25" customHeight="1" x14ac:dyDescent="0.25">
      <c r="B1" s="531" t="s">
        <v>2607</v>
      </c>
      <c r="C1" s="453"/>
      <c r="D1" s="453"/>
      <c r="E1" s="453"/>
      <c r="F1" s="453"/>
      <c r="G1" s="456"/>
      <c r="H1" s="403"/>
      <c r="I1" s="403"/>
    </row>
    <row r="2" spans="1:30" ht="39" customHeight="1" x14ac:dyDescent="0.25">
      <c r="B2" s="453"/>
      <c r="C2" s="453"/>
      <c r="D2" s="453"/>
      <c r="E2" s="453"/>
      <c r="F2" s="453"/>
      <c r="G2" s="456"/>
      <c r="H2" s="403"/>
      <c r="I2" s="403"/>
    </row>
    <row r="3" spans="1:30" ht="25.5" customHeight="1" thickBot="1" x14ac:dyDescent="0.3">
      <c r="A3" s="213"/>
      <c r="B3" s="457" t="s">
        <v>1232</v>
      </c>
      <c r="C3" s="456"/>
      <c r="D3" s="456"/>
      <c r="E3" s="456"/>
      <c r="F3" s="456"/>
      <c r="G3" s="456"/>
      <c r="H3" s="403"/>
      <c r="I3" s="403"/>
    </row>
    <row r="4" spans="1:30" s="57" customFormat="1" ht="28.15" customHeight="1" thickBot="1" x14ac:dyDescent="0.3">
      <c r="A4" s="10"/>
      <c r="B4" s="445" t="s">
        <v>2617</v>
      </c>
      <c r="C4" s="839" t="s">
        <v>2691</v>
      </c>
      <c r="D4" s="839"/>
      <c r="E4" s="840"/>
      <c r="F4" s="403"/>
      <c r="G4" s="445" t="s">
        <v>38</v>
      </c>
      <c r="H4" s="795" t="s">
        <v>1516</v>
      </c>
      <c r="I4" s="796"/>
      <c r="J4"/>
      <c r="K4"/>
      <c r="L4"/>
    </row>
    <row r="5" spans="1:30" s="57" customFormat="1" ht="12.75" customHeight="1" x14ac:dyDescent="0.25">
      <c r="A5" s="11"/>
      <c r="B5" s="446"/>
      <c r="C5" s="447"/>
      <c r="D5" s="447"/>
      <c r="E5" s="447"/>
      <c r="F5" s="374"/>
      <c r="G5" s="448"/>
      <c r="H5" s="447"/>
      <c r="I5" s="447"/>
      <c r="J5"/>
      <c r="K5"/>
      <c r="L5"/>
    </row>
    <row r="6" spans="1:30" s="57" customFormat="1" ht="27.75" customHeight="1" x14ac:dyDescent="0.25">
      <c r="A6" s="11"/>
      <c r="B6" s="791" t="s">
        <v>889</v>
      </c>
      <c r="C6" s="841"/>
      <c r="D6" s="792"/>
      <c r="E6" s="247"/>
      <c r="F6" s="186"/>
      <c r="G6" s="278" t="s">
        <v>889</v>
      </c>
      <c r="H6" s="279"/>
      <c r="I6" s="247"/>
      <c r="J6"/>
      <c r="K6"/>
      <c r="L6"/>
    </row>
    <row r="7" spans="1:30" s="57" customFormat="1" ht="33.75" customHeight="1" x14ac:dyDescent="0.25">
      <c r="A7" s="11"/>
      <c r="B7" s="286" t="s">
        <v>6</v>
      </c>
      <c r="C7" s="842" t="s">
        <v>1584</v>
      </c>
      <c r="D7" s="843"/>
      <c r="E7" s="14"/>
      <c r="F7" s="186"/>
      <c r="G7" s="280" t="s">
        <v>1103</v>
      </c>
      <c r="H7" s="281" t="s">
        <v>21</v>
      </c>
      <c r="I7" s="247"/>
      <c r="J7"/>
      <c r="K7"/>
      <c r="L7"/>
      <c r="Z7" s="78" t="s">
        <v>1234</v>
      </c>
      <c r="AA7" s="78">
        <f>E15</f>
        <v>0</v>
      </c>
      <c r="AB7" s="78">
        <v>1</v>
      </c>
      <c r="AC7" s="78"/>
    </row>
    <row r="8" spans="1:30" s="57" customFormat="1" ht="39" customHeight="1" x14ac:dyDescent="0.25">
      <c r="A8" s="205" t="s">
        <v>15</v>
      </c>
      <c r="B8" s="278" t="s">
        <v>10</v>
      </c>
      <c r="C8" s="842" t="s">
        <v>1643</v>
      </c>
      <c r="D8" s="843"/>
      <c r="E8" s="244"/>
      <c r="F8" s="11"/>
      <c r="G8" s="282" t="s">
        <v>1104</v>
      </c>
      <c r="H8" s="283" t="s">
        <v>22</v>
      </c>
      <c r="I8" s="247"/>
      <c r="J8"/>
      <c r="K8"/>
      <c r="L8"/>
      <c r="Z8" s="78" t="s">
        <v>1235</v>
      </c>
      <c r="AB8" s="78">
        <v>2</v>
      </c>
      <c r="AC8" s="78"/>
    </row>
    <row r="9" spans="1:30" s="57" customFormat="1" ht="31.5" customHeight="1" x14ac:dyDescent="0.25">
      <c r="A9" s="205"/>
      <c r="B9" s="286" t="s">
        <v>2619</v>
      </c>
      <c r="C9" s="842" t="s">
        <v>2620</v>
      </c>
      <c r="D9" s="843"/>
      <c r="E9" s="247"/>
      <c r="F9" s="11"/>
      <c r="G9" s="804" t="s">
        <v>1105</v>
      </c>
      <c r="H9" s="806" t="s">
        <v>1242</v>
      </c>
      <c r="I9" s="814"/>
      <c r="Z9" s="78" t="s">
        <v>1236</v>
      </c>
    </row>
    <row r="10" spans="1:30" s="57" customFormat="1" ht="36.4" customHeight="1" x14ac:dyDescent="0.25">
      <c r="A10" s="205"/>
      <c r="B10" s="804" t="s">
        <v>1531</v>
      </c>
      <c r="C10" s="844" t="s">
        <v>3558</v>
      </c>
      <c r="D10" s="806"/>
      <c r="E10" s="846"/>
      <c r="F10" s="188"/>
      <c r="G10" s="832"/>
      <c r="H10" s="807"/>
      <c r="I10" s="815"/>
      <c r="Z10" s="78" t="s">
        <v>1237</v>
      </c>
      <c r="AB10" s="93">
        <v>0</v>
      </c>
      <c r="AC10" s="83" t="s">
        <v>1620</v>
      </c>
      <c r="AD10" s="98" t="s">
        <v>1523</v>
      </c>
    </row>
    <row r="11" spans="1:30" s="57" customFormat="1" ht="46.5" customHeight="1" x14ac:dyDescent="0.25">
      <c r="A11" s="205"/>
      <c r="B11" s="805"/>
      <c r="C11" s="845"/>
      <c r="D11" s="807"/>
      <c r="E11" s="847"/>
      <c r="F11" s="188"/>
      <c r="G11" s="284" t="s">
        <v>1106</v>
      </c>
      <c r="H11" s="277" t="s">
        <v>1109</v>
      </c>
      <c r="I11" s="12"/>
      <c r="J11"/>
      <c r="Z11" s="78" t="s">
        <v>1238</v>
      </c>
      <c r="AB11" s="93">
        <v>1</v>
      </c>
      <c r="AC11" s="83" t="s">
        <v>1621</v>
      </c>
      <c r="AD11" s="98" t="s">
        <v>1623</v>
      </c>
    </row>
    <row r="12" spans="1:30" s="57" customFormat="1" ht="41.25" customHeight="1" x14ac:dyDescent="0.25">
      <c r="A12" s="205"/>
      <c r="B12" s="278" t="s">
        <v>1532</v>
      </c>
      <c r="C12" s="842" t="s">
        <v>2621</v>
      </c>
      <c r="D12" s="849"/>
      <c r="E12" s="247"/>
      <c r="F12" s="188"/>
      <c r="G12" s="285" t="s">
        <v>1519</v>
      </c>
      <c r="H12" s="283" t="s">
        <v>1110</v>
      </c>
      <c r="I12" s="247"/>
      <c r="J12"/>
      <c r="AB12" s="101">
        <v>2</v>
      </c>
      <c r="AC12" s="83" t="s">
        <v>1622</v>
      </c>
      <c r="AD12" s="103" t="s">
        <v>1624</v>
      </c>
    </row>
    <row r="13" spans="1:30" s="57" customFormat="1" ht="47.65" customHeight="1" x14ac:dyDescent="0.25">
      <c r="A13" s="205"/>
      <c r="B13" s="278" t="s">
        <v>1533</v>
      </c>
      <c r="C13" s="842" t="s">
        <v>3562</v>
      </c>
      <c r="D13" s="843"/>
      <c r="E13" s="247"/>
      <c r="F13" s="188"/>
      <c r="G13" s="280" t="s">
        <v>1520</v>
      </c>
      <c r="H13" s="281" t="s">
        <v>26</v>
      </c>
      <c r="I13" s="249"/>
      <c r="Q13" s="194" t="s">
        <v>23</v>
      </c>
      <c r="R13" s="214" t="s">
        <v>24</v>
      </c>
      <c r="S13" s="203"/>
      <c r="AB13" s="101">
        <v>3</v>
      </c>
      <c r="AD13" s="103" t="s">
        <v>1625</v>
      </c>
    </row>
    <row r="14" spans="1:30" s="57" customFormat="1" ht="57.75" customHeight="1" x14ac:dyDescent="0.25">
      <c r="A14" s="205"/>
      <c r="B14" s="287" t="s">
        <v>1534</v>
      </c>
      <c r="C14" s="842" t="s">
        <v>3563</v>
      </c>
      <c r="D14" s="843"/>
      <c r="E14" s="256"/>
      <c r="F14" s="188"/>
      <c r="G14" s="804" t="s">
        <v>1522</v>
      </c>
      <c r="H14" s="806" t="s">
        <v>1615</v>
      </c>
      <c r="I14" s="814"/>
      <c r="Q14" s="194" t="s">
        <v>7</v>
      </c>
      <c r="R14" s="202" t="s">
        <v>25</v>
      </c>
      <c r="S14" s="203"/>
      <c r="AB14" s="101">
        <v>4</v>
      </c>
      <c r="AD14" s="103" t="s">
        <v>1627</v>
      </c>
    </row>
    <row r="15" spans="1:30" s="57" customFormat="1" ht="47.25" customHeight="1" x14ac:dyDescent="0.25">
      <c r="A15" s="205"/>
      <c r="B15" s="287" t="s">
        <v>1535</v>
      </c>
      <c r="C15" s="842" t="s">
        <v>1231</v>
      </c>
      <c r="D15" s="843"/>
      <c r="E15" s="247"/>
      <c r="F15" s="188"/>
      <c r="G15" s="832"/>
      <c r="H15" s="848"/>
      <c r="I15" s="815"/>
      <c r="J15"/>
      <c r="Q15" s="194" t="s">
        <v>1108</v>
      </c>
      <c r="R15" s="192" t="s">
        <v>26</v>
      </c>
      <c r="S15" s="193">
        <v>1</v>
      </c>
      <c r="AB15" s="101">
        <v>5</v>
      </c>
      <c r="AD15" s="103" t="s">
        <v>1628</v>
      </c>
    </row>
    <row r="16" spans="1:30" s="57" customFormat="1" ht="42.75" customHeight="1" x14ac:dyDescent="0.25">
      <c r="A16" s="205"/>
      <c r="B16" s="278" t="s">
        <v>1536</v>
      </c>
      <c r="C16" s="842" t="s">
        <v>3559</v>
      </c>
      <c r="D16" s="843"/>
      <c r="E16" s="59"/>
      <c r="F16" s="188"/>
      <c r="G16" s="55" t="s">
        <v>1111</v>
      </c>
      <c r="H16" s="854" t="s">
        <v>1213</v>
      </c>
      <c r="I16" s="855"/>
      <c r="J16"/>
      <c r="Q16" s="194"/>
      <c r="R16" s="192"/>
      <c r="S16" s="193"/>
      <c r="AB16" s="101">
        <v>6</v>
      </c>
      <c r="AD16" s="103" t="s">
        <v>1626</v>
      </c>
    </row>
    <row r="17" spans="1:30" s="57" customFormat="1" ht="37.5" customHeight="1" x14ac:dyDescent="0.25">
      <c r="A17" s="205"/>
      <c r="B17" s="280" t="s">
        <v>1537</v>
      </c>
      <c r="C17" s="842" t="s">
        <v>3560</v>
      </c>
      <c r="D17" s="843"/>
      <c r="E17" s="247"/>
      <c r="F17" s="188"/>
      <c r="G17" s="278" t="s">
        <v>5</v>
      </c>
      <c r="H17" s="281" t="s">
        <v>1195</v>
      </c>
      <c r="I17" s="12"/>
      <c r="J17"/>
      <c r="Q17" s="191" t="s">
        <v>1</v>
      </c>
      <c r="R17" s="192" t="s">
        <v>36</v>
      </c>
      <c r="S17" s="193"/>
      <c r="AB17" s="101">
        <v>7</v>
      </c>
      <c r="AD17" s="103" t="s">
        <v>1629</v>
      </c>
    </row>
    <row r="18" spans="1:30" s="57" customFormat="1" ht="33" customHeight="1" x14ac:dyDescent="0.2">
      <c r="A18" s="205"/>
      <c r="B18" s="286" t="s">
        <v>1538</v>
      </c>
      <c r="C18" s="842" t="s">
        <v>1218</v>
      </c>
      <c r="D18" s="843"/>
      <c r="E18" s="247"/>
      <c r="F18" s="188"/>
      <c r="G18" s="280" t="s">
        <v>9</v>
      </c>
      <c r="H18" s="281" t="s">
        <v>1551</v>
      </c>
      <c r="I18" s="58"/>
      <c r="Q18" s="194" t="s">
        <v>8</v>
      </c>
      <c r="R18" s="192" t="s">
        <v>37</v>
      </c>
      <c r="S18" s="204"/>
      <c r="AB18" s="101">
        <v>8</v>
      </c>
    </row>
    <row r="19" spans="1:30" s="57" customFormat="1" ht="35.25" customHeight="1" x14ac:dyDescent="0.2">
      <c r="A19" s="205"/>
      <c r="B19" s="286" t="s">
        <v>1299</v>
      </c>
      <c r="C19" s="842" t="s">
        <v>3561</v>
      </c>
      <c r="D19" s="843"/>
      <c r="E19" s="247"/>
      <c r="F19" s="188"/>
      <c r="G19" s="280" t="s">
        <v>1619</v>
      </c>
      <c r="H19" s="281" t="s">
        <v>1551</v>
      </c>
      <c r="I19" s="58"/>
    </row>
    <row r="20" spans="1:30" s="57" customFormat="1" ht="30" customHeight="1" x14ac:dyDescent="0.2">
      <c r="A20" s="205"/>
      <c r="B20" s="286" t="s">
        <v>18</v>
      </c>
      <c r="C20" s="842" t="s">
        <v>17</v>
      </c>
      <c r="D20" s="843"/>
      <c r="E20" s="247"/>
      <c r="F20" s="188"/>
      <c r="G20" s="850" t="s">
        <v>1632</v>
      </c>
      <c r="H20" s="851"/>
      <c r="I20" s="852"/>
    </row>
    <row r="21" spans="1:30" s="57" customFormat="1" ht="30" customHeight="1" x14ac:dyDescent="0.2">
      <c r="A21" s="205"/>
      <c r="B21" s="280" t="s">
        <v>12</v>
      </c>
      <c r="C21" s="842" t="s">
        <v>1194</v>
      </c>
      <c r="D21" s="843"/>
      <c r="E21" s="59"/>
      <c r="F21" s="188"/>
      <c r="G21" s="798"/>
      <c r="H21" s="799"/>
      <c r="I21" s="800"/>
    </row>
    <row r="22" spans="1:30" s="57" customFormat="1" ht="31.5" customHeight="1" x14ac:dyDescent="0.2">
      <c r="A22" s="205"/>
      <c r="B22" s="280" t="s">
        <v>1219</v>
      </c>
      <c r="C22" s="842" t="s">
        <v>33</v>
      </c>
      <c r="D22" s="843"/>
      <c r="E22" s="247"/>
      <c r="F22" s="188"/>
      <c r="G22" s="798"/>
      <c r="H22" s="799"/>
      <c r="I22" s="800"/>
    </row>
    <row r="23" spans="1:30" s="57" customFormat="1" ht="29.25" customHeight="1" x14ac:dyDescent="0.2">
      <c r="A23" s="215"/>
      <c r="B23" s="280" t="s">
        <v>1239</v>
      </c>
      <c r="C23" s="842" t="s">
        <v>1652</v>
      </c>
      <c r="D23" s="843"/>
      <c r="E23" s="247"/>
      <c r="F23" s="188"/>
      <c r="G23" s="798"/>
      <c r="H23" s="799"/>
      <c r="I23" s="800"/>
    </row>
    <row r="24" spans="1:30" s="57" customFormat="1" ht="30.75" customHeight="1" x14ac:dyDescent="0.2">
      <c r="A24" s="215"/>
      <c r="F24" s="188"/>
      <c r="G24" s="801"/>
      <c r="H24" s="802"/>
      <c r="I24" s="803"/>
    </row>
    <row r="25" spans="1:30" s="57" customFormat="1" ht="18" customHeight="1" thickBot="1" x14ac:dyDescent="0.25">
      <c r="A25" s="215"/>
      <c r="B25" s="374"/>
      <c r="C25" s="418"/>
      <c r="D25" s="418"/>
      <c r="E25" s="466"/>
      <c r="F25" s="188"/>
      <c r="G25" s="370"/>
      <c r="H25" s="370"/>
      <c r="I25" s="370"/>
    </row>
    <row r="26" spans="1:30" s="57" customFormat="1" ht="20.25" hidden="1" customHeight="1" thickBot="1" x14ac:dyDescent="0.3">
      <c r="A26" s="205"/>
      <c r="B26" s="11"/>
      <c r="C26" s="853" t="str">
        <f>CONCATENATE("FT-3",E9,E10,"-",E12,E13,E14,E15,"-",E16,E17,E18,"-",E19)</f>
        <v>FT-3---</v>
      </c>
      <c r="D26" s="853"/>
      <c r="E26" s="853"/>
      <c r="F26" s="188"/>
      <c r="G26" s="216"/>
      <c r="H26" s="216"/>
      <c r="I26" s="216"/>
      <c r="J26"/>
      <c r="K26"/>
      <c r="L26"/>
    </row>
    <row r="27" spans="1:30" s="57" customFormat="1" ht="25.15" customHeight="1" x14ac:dyDescent="0.25">
      <c r="A27" s="205"/>
      <c r="B27" s="15" t="s">
        <v>3</v>
      </c>
      <c r="C27" s="825" t="str">
        <f>IF(E19="",REPLACE(C26,19,1,""),C26)</f>
        <v>FT-3---</v>
      </c>
      <c r="D27" s="825"/>
      <c r="E27" s="826"/>
      <c r="F27" s="251"/>
      <c r="G27" s="252" t="s">
        <v>3</v>
      </c>
      <c r="H27" s="825" t="str">
        <f>CONCATENATE("SYS-10","-",I7,I8,I9,I11,"-",I12,I13,I14)</f>
        <v>SYS-10--</v>
      </c>
      <c r="I27" s="826"/>
      <c r="J27"/>
      <c r="K27"/>
      <c r="L27"/>
    </row>
    <row r="28" spans="1:30" s="57" customFormat="1" ht="44.25" customHeight="1" thickBot="1" x14ac:dyDescent="0.3">
      <c r="A28" s="205"/>
      <c r="B28" s="16" t="s">
        <v>39</v>
      </c>
      <c r="C28" s="821" t="str">
        <f>IF(E18="","",VLOOKUP(C27,RF!A3:B3008,2,FALSE))</f>
        <v/>
      </c>
      <c r="D28" s="821"/>
      <c r="E28" s="822"/>
      <c r="F28" s="251"/>
      <c r="G28" s="254" t="s">
        <v>39</v>
      </c>
      <c r="H28" s="821" t="str">
        <f>IF(I14="","",VLOOKUP(H27,RF!A3:B3008,2,FALSE))</f>
        <v/>
      </c>
      <c r="I28" s="822"/>
      <c r="J28"/>
      <c r="K28"/>
      <c r="L28"/>
    </row>
    <row r="29" spans="1:30" s="57" customFormat="1" ht="16.5" customHeight="1" x14ac:dyDescent="0.25">
      <c r="A29" s="205"/>
      <c r="B29" s="449" t="s">
        <v>1192</v>
      </c>
      <c r="C29" s="450"/>
      <c r="D29" s="450"/>
      <c r="E29" s="450"/>
      <c r="F29" s="450"/>
      <c r="G29" s="450"/>
      <c r="H29" s="450"/>
      <c r="I29" s="452" t="str">
        <f>'F-1000'!V17</f>
        <v>Rev. 18</v>
      </c>
      <c r="J29"/>
      <c r="K29"/>
      <c r="L29"/>
    </row>
    <row r="30" spans="1:30" s="57" customFormat="1" ht="42.75" customHeight="1" x14ac:dyDescent="0.25">
      <c r="A30" s="205"/>
      <c r="B30" s="823" t="s">
        <v>1196</v>
      </c>
      <c r="C30" s="823"/>
      <c r="D30" s="823"/>
      <c r="E30" s="823"/>
      <c r="F30" s="823"/>
      <c r="G30" s="823"/>
      <c r="H30" s="823"/>
      <c r="I30" s="450"/>
      <c r="J30"/>
      <c r="K30"/>
      <c r="L30"/>
    </row>
    <row r="31" spans="1:30" s="57" customFormat="1" ht="16.149999999999999" customHeight="1" x14ac:dyDescent="0.25">
      <c r="A31" s="206"/>
      <c r="B31" s="823"/>
      <c r="C31" s="823"/>
      <c r="D31" s="823"/>
      <c r="E31" s="823"/>
      <c r="F31" s="823"/>
      <c r="G31" s="823"/>
      <c r="H31" s="823"/>
      <c r="I31" s="823"/>
      <c r="J31"/>
      <c r="K31"/>
      <c r="L31"/>
    </row>
    <row r="32" spans="1:30" s="57" customFormat="1" ht="24.75" customHeight="1" x14ac:dyDescent="0.25">
      <c r="A32" s="824" t="s">
        <v>1691</v>
      </c>
      <c r="B32" s="824"/>
      <c r="C32" s="824"/>
      <c r="D32" s="824"/>
      <c r="E32" s="824"/>
      <c r="F32" s="824"/>
      <c r="G32" s="824"/>
      <c r="H32" s="824"/>
      <c r="I32" s="824"/>
      <c r="J32"/>
      <c r="K32"/>
      <c r="L32"/>
    </row>
    <row r="33" spans="1:12" s="57" customFormat="1" ht="19.5" customHeight="1" x14ac:dyDescent="0.25">
      <c r="A33" s="11"/>
      <c r="B33" s="11"/>
      <c r="C33" s="11"/>
      <c r="D33" s="11"/>
      <c r="E33" s="11"/>
      <c r="F33" s="11"/>
      <c r="G33" s="11"/>
      <c r="H33" s="11"/>
      <c r="I33" s="11"/>
      <c r="J33"/>
      <c r="K33"/>
      <c r="L33"/>
    </row>
    <row r="34" spans="1:12" s="57" customFormat="1" ht="19.5" customHeight="1" x14ac:dyDescent="0.25">
      <c r="J34"/>
      <c r="K34"/>
      <c r="L34"/>
    </row>
    <row r="35" spans="1:12" s="57" customFormat="1" ht="19.5" customHeight="1" x14ac:dyDescent="0.25">
      <c r="A35" s="835"/>
      <c r="B35" s="835"/>
      <c r="C35" s="835"/>
      <c r="D35" s="835"/>
      <c r="E35" s="835"/>
      <c r="F35" s="835"/>
      <c r="G35" s="835"/>
      <c r="H35" s="835"/>
      <c r="I35" s="835"/>
      <c r="J35"/>
      <c r="K35"/>
      <c r="L35"/>
    </row>
    <row r="36" spans="1:12" s="57" customFormat="1" ht="19.5" customHeight="1" x14ac:dyDescent="0.25">
      <c r="A36"/>
      <c r="B36"/>
      <c r="C36"/>
      <c r="D36"/>
      <c r="E36"/>
      <c r="F36"/>
      <c r="G36"/>
      <c r="H36"/>
      <c r="I36"/>
      <c r="J36"/>
      <c r="K36"/>
      <c r="L36"/>
    </row>
    <row r="37" spans="1:12" s="57" customFormat="1" ht="19.5" customHeight="1" x14ac:dyDescent="0.25">
      <c r="A37"/>
      <c r="B37"/>
      <c r="C37"/>
      <c r="D37"/>
      <c r="E37"/>
      <c r="F37"/>
      <c r="G37"/>
      <c r="H37"/>
      <c r="I37"/>
      <c r="J37"/>
      <c r="K37"/>
      <c r="L37"/>
    </row>
    <row r="38" spans="1:12" s="57" customFormat="1" x14ac:dyDescent="0.25">
      <c r="A38"/>
      <c r="B38"/>
      <c r="C38"/>
      <c r="D38"/>
      <c r="E38"/>
      <c r="F38"/>
      <c r="G38"/>
      <c r="H38"/>
      <c r="I38"/>
      <c r="J38"/>
      <c r="K38"/>
      <c r="L38"/>
    </row>
    <row r="39" spans="1:12" s="57" customFormat="1" x14ac:dyDescent="0.25">
      <c r="A39"/>
      <c r="B39"/>
      <c r="C39"/>
      <c r="D39"/>
      <c r="E39"/>
      <c r="F39"/>
      <c r="G39"/>
      <c r="H39"/>
      <c r="I39"/>
      <c r="J39"/>
      <c r="K39"/>
      <c r="L39"/>
    </row>
    <row r="40" spans="1:12" s="57" customFormat="1" x14ac:dyDescent="0.25">
      <c r="A40"/>
      <c r="B40"/>
      <c r="C40"/>
      <c r="D40"/>
      <c r="E40"/>
      <c r="F40"/>
      <c r="G40"/>
      <c r="H40"/>
      <c r="I40"/>
      <c r="J40"/>
      <c r="K40"/>
      <c r="L40"/>
    </row>
  </sheetData>
  <sheetProtection algorithmName="SHA-512" hashValue="y46JxSbf+Q5RpfLZSAXb/qc3dYcL8sFkZ9LgOuWIWHtkc+8++ULZJGG3IIV7Yv4U3PEHEABYaHoVi8ulbltCLQ==" saltValue="hqFZ4PqnuyOWuwWDeXrtuw==" spinCount="100000" sheet="1" formatCells="0" selectLockedCells="1"/>
  <dataConsolidate/>
  <mergeCells count="39">
    <mergeCell ref="B31:I31"/>
    <mergeCell ref="A35:I35"/>
    <mergeCell ref="C22:D22"/>
    <mergeCell ref="C23:D23"/>
    <mergeCell ref="C27:E27"/>
    <mergeCell ref="H27:I27"/>
    <mergeCell ref="C28:E28"/>
    <mergeCell ref="H28:I28"/>
    <mergeCell ref="G21:I24"/>
    <mergeCell ref="A32:I32"/>
    <mergeCell ref="C21:D21"/>
    <mergeCell ref="G20:I20"/>
    <mergeCell ref="B30:H30"/>
    <mergeCell ref="C20:D20"/>
    <mergeCell ref="C19:D19"/>
    <mergeCell ref="C16:D16"/>
    <mergeCell ref="C26:E26"/>
    <mergeCell ref="C18:D18"/>
    <mergeCell ref="H16:I16"/>
    <mergeCell ref="C17:D17"/>
    <mergeCell ref="H14:H15"/>
    <mergeCell ref="I14:I15"/>
    <mergeCell ref="C15:D15"/>
    <mergeCell ref="H9:H10"/>
    <mergeCell ref="I9:I10"/>
    <mergeCell ref="C12:D12"/>
    <mergeCell ref="C13:D13"/>
    <mergeCell ref="C14:D14"/>
    <mergeCell ref="G14:G15"/>
    <mergeCell ref="C9:D9"/>
    <mergeCell ref="C4:E4"/>
    <mergeCell ref="H4:I4"/>
    <mergeCell ref="B6:D6"/>
    <mergeCell ref="C7:D7"/>
    <mergeCell ref="B10:B11"/>
    <mergeCell ref="C10:D11"/>
    <mergeCell ref="E10:E11"/>
    <mergeCell ref="G9:G10"/>
    <mergeCell ref="C8:D8"/>
  </mergeCells>
  <dataValidations count="2">
    <dataValidation type="list" allowBlank="1" showInputMessage="1" showErrorMessage="1" sqref="I19" xr:uid="{393CDEB4-355E-4669-83AD-0168C3884FA1}">
      <formula1>$AC$10:$AC$12</formula1>
    </dataValidation>
    <dataValidation type="list" allowBlank="1" showInputMessage="1" showErrorMessage="1" sqref="E25 E23" xr:uid="{5A3160D6-0752-4B45-94FE-99DA56A3853D}">
      <formula1>IF($AA$7=$AB$8,$Z$7:$Z$11)</formula1>
    </dataValidation>
  </dataValidations>
  <hyperlinks>
    <hyperlink ref="A32:H32" location="'Meter Selection'!A1" display="To return to the meter selection, click this link" xr:uid="{E4BD55CE-81AC-43B8-9408-0FFDADDFA0F4}"/>
    <hyperlink ref="A32:I32" location="'Table of Contents'!A1" display="To return to the index, click this link" xr:uid="{6F6C597E-EF40-467A-A280-A77818EDB3A2}"/>
  </hyperlinks>
  <printOptions horizontalCentered="1"/>
  <pageMargins left="0.25" right="0.25" top="0.5" bottom="0.75" header="0.3" footer="0.3"/>
  <pageSetup scale="52"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7</xdr:col>
                    <xdr:colOff>38100</xdr:colOff>
                    <xdr:row>15</xdr:row>
                    <xdr:rowOff>19050</xdr:rowOff>
                  </from>
                  <to>
                    <xdr:col>7</xdr:col>
                    <xdr:colOff>342900</xdr:colOff>
                    <xdr:row>15</xdr:row>
                    <xdr:rowOff>238125</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7</xdr:col>
                    <xdr:colOff>1524000</xdr:colOff>
                    <xdr:row>15</xdr:row>
                    <xdr:rowOff>38100</xdr:rowOff>
                  </from>
                  <to>
                    <xdr:col>7</xdr:col>
                    <xdr:colOff>1762125</xdr:colOff>
                    <xdr:row>15</xdr:row>
                    <xdr:rowOff>238125</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7</xdr:col>
                    <xdr:colOff>2943225</xdr:colOff>
                    <xdr:row>15</xdr:row>
                    <xdr:rowOff>19050</xdr:rowOff>
                  </from>
                  <to>
                    <xdr:col>7</xdr:col>
                    <xdr:colOff>3248025</xdr:colOff>
                    <xdr:row>15</xdr:row>
                    <xdr:rowOff>238125</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7</xdr:col>
                    <xdr:colOff>3981450</xdr:colOff>
                    <xdr:row>15</xdr:row>
                    <xdr:rowOff>19050</xdr:rowOff>
                  </from>
                  <to>
                    <xdr:col>8</xdr:col>
                    <xdr:colOff>238125</xdr:colOff>
                    <xdr:row>15</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E811375-9B56-4C71-AC80-956CC5A3A500}">
          <x14:formula1>
            <xm:f>RF!$F$22:$F$24</xm:f>
          </x14:formula1>
          <xm:sqref>I18</xm:sqref>
        </x14:dataValidation>
        <x14:dataValidation type="list" allowBlank="1" showInputMessage="1" showErrorMessage="1" xr:uid="{D0DF3A6E-E5A9-4840-8172-F3500E76A026}">
          <x14:formula1>
            <xm:f>RF!$H$3:$H$14</xm:f>
          </x14:formula1>
          <xm:sqref>E7</xm:sqref>
        </x14:dataValidation>
        <x14:dataValidation type="list" allowBlank="1" showInputMessage="1" showErrorMessage="1" xr:uid="{A58CD262-9335-436B-933B-7DE77F0751C6}">
          <x14:formula1>
            <xm:f>RF!$H$22:$H$26</xm:f>
          </x14:formula1>
          <xm:sqref>E8</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ACD46-517A-49D4-9BC9-3C76B5AD0D7F}">
  <sheetPr codeName="Sheet21">
    <tabColor theme="7"/>
    <pageSetUpPr autoPageBreaks="0" fitToPage="1"/>
  </sheetPr>
  <dimension ref="A1:AF39"/>
  <sheetViews>
    <sheetView showGridLines="0" zoomScaleNormal="100" workbookViewId="0">
      <selection activeCell="D7" sqref="D7"/>
    </sheetView>
  </sheetViews>
  <sheetFormatPr defaultColWidth="9.140625" defaultRowHeight="15" x14ac:dyDescent="0.25"/>
  <cols>
    <col min="1" max="1" width="5.7109375" customWidth="1"/>
    <col min="2" max="2" width="25.140625" customWidth="1"/>
    <col min="3" max="3" width="82.85546875" customWidth="1"/>
    <col min="4" max="4" width="26.7109375" customWidth="1"/>
    <col min="5" max="5" width="4.85546875" customWidth="1"/>
    <col min="6" max="6" width="31.28515625" customWidth="1"/>
    <col min="7" max="7" width="60.28515625" customWidth="1"/>
    <col min="8" max="8" width="20.5703125" customWidth="1"/>
    <col min="9" max="9" width="9.140625" customWidth="1"/>
    <col min="10" max="10" width="8.7109375" style="57" customWidth="1"/>
    <col min="11" max="11" width="9.140625" style="57" customWidth="1"/>
    <col min="13" max="18" width="0" hidden="1" customWidth="1"/>
    <col min="19" max="19" width="22" hidden="1" customWidth="1"/>
    <col min="20" max="45" width="0" hidden="1" customWidth="1"/>
  </cols>
  <sheetData>
    <row r="1" spans="1:32" ht="33" customHeight="1" x14ac:dyDescent="0.25">
      <c r="B1" s="856" t="s">
        <v>1217</v>
      </c>
      <c r="C1" s="856"/>
      <c r="D1" s="856"/>
      <c r="E1" s="856"/>
      <c r="F1" s="856"/>
      <c r="G1" s="274"/>
      <c r="H1" s="264"/>
    </row>
    <row r="2" spans="1:32" ht="22.5" customHeight="1" x14ac:dyDescent="0.25">
      <c r="B2" s="272"/>
      <c r="C2" s="272"/>
      <c r="D2" s="272"/>
      <c r="E2" s="272"/>
      <c r="F2" s="272"/>
      <c r="G2" s="274"/>
      <c r="H2" s="264"/>
    </row>
    <row r="3" spans="1:32" ht="33" customHeight="1" x14ac:dyDescent="0.25">
      <c r="B3" s="386" t="s">
        <v>1232</v>
      </c>
      <c r="C3" s="386"/>
      <c r="D3" s="386"/>
      <c r="E3" s="386"/>
      <c r="F3" s="272"/>
      <c r="G3" s="274"/>
      <c r="H3" s="264"/>
    </row>
    <row r="4" spans="1:32" ht="23.25" customHeight="1" thickBot="1" x14ac:dyDescent="0.3">
      <c r="A4" s="10"/>
      <c r="B4" s="859" t="s">
        <v>3555</v>
      </c>
      <c r="C4" s="859"/>
      <c r="D4" s="859"/>
      <c r="E4" s="859"/>
      <c r="F4" s="859"/>
      <c r="G4" s="859"/>
      <c r="H4" s="859"/>
    </row>
    <row r="5" spans="1:32" ht="28.5" customHeight="1" thickBot="1" x14ac:dyDescent="0.3">
      <c r="A5" s="10"/>
      <c r="B5" s="273" t="s">
        <v>1223</v>
      </c>
      <c r="C5" s="795" t="s">
        <v>5156</v>
      </c>
      <c r="D5" s="796"/>
      <c r="E5" s="264"/>
      <c r="F5" s="273" t="s">
        <v>38</v>
      </c>
      <c r="G5" s="857" t="s">
        <v>1516</v>
      </c>
      <c r="H5" s="858"/>
    </row>
    <row r="6" spans="1:32" ht="14.25" customHeight="1" x14ac:dyDescent="0.25">
      <c r="A6" s="11"/>
      <c r="B6" s="184"/>
      <c r="C6" s="217"/>
      <c r="D6" s="217"/>
      <c r="E6" s="218"/>
      <c r="F6" s="187"/>
      <c r="G6" s="185"/>
      <c r="H6" s="185"/>
    </row>
    <row r="7" spans="1:32" ht="23.25" customHeight="1" x14ac:dyDescent="0.25">
      <c r="A7" s="11"/>
      <c r="B7" s="791" t="s">
        <v>889</v>
      </c>
      <c r="C7" s="792"/>
      <c r="D7" s="247"/>
      <c r="E7" s="218"/>
      <c r="F7" s="278" t="s">
        <v>889</v>
      </c>
      <c r="G7" s="279"/>
      <c r="H7" s="248"/>
      <c r="AA7" t="e">
        <f>_xlfn.CONCAT(D9,D10,#REF!)</f>
        <v>#REF!</v>
      </c>
      <c r="AF7">
        <v>1</v>
      </c>
    </row>
    <row r="8" spans="1:32" ht="31.5" customHeight="1" x14ac:dyDescent="0.25">
      <c r="A8" s="11"/>
      <c r="B8" s="286" t="s">
        <v>6</v>
      </c>
      <c r="C8" s="283" t="s">
        <v>1551</v>
      </c>
      <c r="D8" s="14"/>
      <c r="E8" s="218"/>
      <c r="F8" s="280" t="s">
        <v>1103</v>
      </c>
      <c r="G8" s="281" t="s">
        <v>21</v>
      </c>
      <c r="H8" s="247"/>
      <c r="J8"/>
      <c r="K8"/>
      <c r="AF8">
        <v>2</v>
      </c>
    </row>
    <row r="9" spans="1:32" ht="33.75" customHeight="1" x14ac:dyDescent="0.25">
      <c r="A9" s="827" t="s">
        <v>13</v>
      </c>
      <c r="B9" s="278" t="s">
        <v>11</v>
      </c>
      <c r="C9" s="283" t="s">
        <v>1551</v>
      </c>
      <c r="D9" s="58"/>
      <c r="E9" s="11"/>
      <c r="F9" s="282" t="s">
        <v>1104</v>
      </c>
      <c r="G9" s="283" t="s">
        <v>22</v>
      </c>
      <c r="H9" s="247"/>
      <c r="AF9">
        <v>3</v>
      </c>
    </row>
    <row r="10" spans="1:32" ht="34.5" customHeight="1" x14ac:dyDescent="0.25">
      <c r="A10" s="827"/>
      <c r="B10" s="282" t="s">
        <v>10</v>
      </c>
      <c r="C10" s="283" t="s">
        <v>1656</v>
      </c>
      <c r="D10" s="219"/>
      <c r="E10" s="11"/>
      <c r="F10" s="804" t="s">
        <v>1105</v>
      </c>
      <c r="G10" s="806" t="s">
        <v>1539</v>
      </c>
      <c r="H10" s="814"/>
      <c r="U10" s="194" t="s">
        <v>23</v>
      </c>
      <c r="V10" s="202" t="s">
        <v>866</v>
      </c>
      <c r="W10" s="203"/>
    </row>
    <row r="11" spans="1:32" ht="27.75" customHeight="1" x14ac:dyDescent="0.25">
      <c r="A11" s="827"/>
      <c r="B11" s="282" t="s">
        <v>1183</v>
      </c>
      <c r="C11" s="281" t="s">
        <v>1551</v>
      </c>
      <c r="D11" s="219"/>
      <c r="E11" s="188"/>
      <c r="F11" s="832"/>
      <c r="G11" s="807"/>
      <c r="H11" s="815"/>
      <c r="U11" s="194" t="s">
        <v>7</v>
      </c>
      <c r="V11" s="202" t="s">
        <v>25</v>
      </c>
      <c r="W11" s="203"/>
    </row>
    <row r="12" spans="1:32" ht="37.5" customHeight="1" x14ac:dyDescent="0.25">
      <c r="A12" s="827"/>
      <c r="B12" s="280" t="s">
        <v>1103</v>
      </c>
      <c r="C12" s="281" t="s">
        <v>41</v>
      </c>
      <c r="D12" s="247"/>
      <c r="E12" s="188"/>
      <c r="F12" s="284" t="s">
        <v>1106</v>
      </c>
      <c r="G12" s="277" t="s">
        <v>1109</v>
      </c>
      <c r="H12" s="12"/>
      <c r="U12" s="194"/>
      <c r="V12" s="202"/>
      <c r="W12" s="203"/>
    </row>
    <row r="13" spans="1:32" ht="30" customHeight="1" x14ac:dyDescent="0.25">
      <c r="A13" s="827"/>
      <c r="B13" s="280" t="s">
        <v>1104</v>
      </c>
      <c r="C13" s="281" t="s">
        <v>42</v>
      </c>
      <c r="D13" s="247"/>
      <c r="E13" s="188"/>
      <c r="F13" s="287" t="s">
        <v>1519</v>
      </c>
      <c r="G13" s="360" t="s">
        <v>1110</v>
      </c>
      <c r="H13" s="247"/>
      <c r="U13" s="194" t="s">
        <v>1127</v>
      </c>
      <c r="V13" s="192" t="s">
        <v>891</v>
      </c>
      <c r="W13" s="193">
        <v>1</v>
      </c>
    </row>
    <row r="14" spans="1:32" ht="39.75" customHeight="1" x14ac:dyDescent="0.25">
      <c r="A14" s="827"/>
      <c r="B14" s="286" t="s">
        <v>3556</v>
      </c>
      <c r="C14" s="283" t="s">
        <v>5157</v>
      </c>
      <c r="D14" s="59"/>
      <c r="E14" s="188"/>
      <c r="F14" s="280" t="s">
        <v>1520</v>
      </c>
      <c r="G14" s="281" t="s">
        <v>26</v>
      </c>
      <c r="H14" s="249"/>
      <c r="R14" s="93">
        <v>0</v>
      </c>
      <c r="S14" s="83" t="s">
        <v>1620</v>
      </c>
      <c r="T14" s="98" t="s">
        <v>1523</v>
      </c>
      <c r="U14" s="191" t="s">
        <v>1</v>
      </c>
      <c r="V14" s="192" t="s">
        <v>36</v>
      </c>
      <c r="W14" s="193"/>
    </row>
    <row r="15" spans="1:32" ht="92.25" customHeight="1" x14ac:dyDescent="0.25">
      <c r="A15" s="827"/>
      <c r="B15" s="280" t="s">
        <v>5158</v>
      </c>
      <c r="C15" s="281" t="s">
        <v>5161</v>
      </c>
      <c r="D15" s="59"/>
      <c r="E15" s="188"/>
      <c r="F15" s="286" t="s">
        <v>1522</v>
      </c>
      <c r="G15" s="283" t="s">
        <v>1616</v>
      </c>
      <c r="H15" s="249"/>
      <c r="R15" s="93">
        <v>1</v>
      </c>
      <c r="S15" s="83" t="s">
        <v>1621</v>
      </c>
      <c r="T15" s="98" t="s">
        <v>1623</v>
      </c>
      <c r="U15" s="194" t="s">
        <v>8</v>
      </c>
      <c r="V15" s="192" t="s">
        <v>37</v>
      </c>
      <c r="W15" s="204"/>
    </row>
    <row r="16" spans="1:32" ht="53.25" customHeight="1" x14ac:dyDescent="0.25">
      <c r="A16" s="827"/>
      <c r="B16" s="804" t="s">
        <v>1540</v>
      </c>
      <c r="C16" s="806" t="s">
        <v>5162</v>
      </c>
      <c r="D16" s="814"/>
      <c r="E16" s="188"/>
      <c r="F16" s="55" t="s">
        <v>1111</v>
      </c>
      <c r="G16" s="816" t="s">
        <v>1212</v>
      </c>
      <c r="H16" s="817"/>
      <c r="R16" s="101">
        <v>2</v>
      </c>
      <c r="S16" s="83" t="s">
        <v>1622</v>
      </c>
      <c r="T16" s="103" t="s">
        <v>1624</v>
      </c>
      <c r="U16" s="194" t="s">
        <v>1125</v>
      </c>
      <c r="V16" s="192" t="s">
        <v>41</v>
      </c>
      <c r="W16" s="193">
        <v>1</v>
      </c>
    </row>
    <row r="17" spans="1:23" ht="56.25" customHeight="1" x14ac:dyDescent="0.25">
      <c r="A17" s="827"/>
      <c r="B17" s="805"/>
      <c r="C17" s="807"/>
      <c r="D17" s="815"/>
      <c r="E17" s="188"/>
      <c r="F17" s="278" t="s">
        <v>5</v>
      </c>
      <c r="G17" s="281" t="s">
        <v>1193</v>
      </c>
      <c r="H17" s="12"/>
      <c r="R17" s="101">
        <v>3</v>
      </c>
      <c r="S17" s="57"/>
      <c r="T17" s="103" t="s">
        <v>1625</v>
      </c>
      <c r="U17" s="194" t="s">
        <v>1126</v>
      </c>
      <c r="V17" s="192" t="s">
        <v>887</v>
      </c>
      <c r="W17" s="193">
        <v>1</v>
      </c>
    </row>
    <row r="18" spans="1:23" ht="36" customHeight="1" x14ac:dyDescent="0.25">
      <c r="A18" s="827"/>
      <c r="B18" s="280" t="s">
        <v>5160</v>
      </c>
      <c r="C18" s="281" t="s">
        <v>5159</v>
      </c>
      <c r="D18" s="269"/>
      <c r="E18" s="188"/>
      <c r="F18" s="280" t="s">
        <v>9</v>
      </c>
      <c r="G18" s="281" t="s">
        <v>1551</v>
      </c>
      <c r="H18" s="58"/>
      <c r="R18" s="101">
        <v>4</v>
      </c>
      <c r="S18" s="57"/>
      <c r="T18" s="103" t="s">
        <v>1627</v>
      </c>
      <c r="U18" s="194" t="s">
        <v>1128</v>
      </c>
      <c r="V18" s="192" t="s">
        <v>43</v>
      </c>
      <c r="W18" s="195">
        <v>20</v>
      </c>
    </row>
    <row r="19" spans="1:23" ht="36" customHeight="1" x14ac:dyDescent="0.25">
      <c r="A19" s="827"/>
      <c r="B19" s="280" t="s">
        <v>18</v>
      </c>
      <c r="C19" s="281" t="s">
        <v>17</v>
      </c>
      <c r="D19" s="59"/>
      <c r="E19" s="188"/>
      <c r="F19" s="280" t="s">
        <v>1619</v>
      </c>
      <c r="G19" s="281" t="s">
        <v>1551</v>
      </c>
      <c r="H19" s="58"/>
      <c r="R19" s="101">
        <v>5</v>
      </c>
      <c r="S19" s="57"/>
      <c r="T19" s="103" t="s">
        <v>1628</v>
      </c>
      <c r="U19" s="194" t="s">
        <v>1129</v>
      </c>
      <c r="V19" s="192" t="s">
        <v>244</v>
      </c>
      <c r="W19" s="193"/>
    </row>
    <row r="20" spans="1:23" ht="35.25" customHeight="1" x14ac:dyDescent="0.25">
      <c r="A20" s="827"/>
      <c r="B20" s="280" t="s">
        <v>12</v>
      </c>
      <c r="C20" s="281" t="s">
        <v>1194</v>
      </c>
      <c r="D20" s="247"/>
      <c r="E20" s="188"/>
      <c r="F20" s="810" t="s">
        <v>1201</v>
      </c>
      <c r="G20" s="833"/>
      <c r="H20" s="834"/>
      <c r="R20" s="101">
        <v>6</v>
      </c>
      <c r="S20" s="57"/>
      <c r="T20" s="103" t="s">
        <v>1626</v>
      </c>
      <c r="U20" s="191" t="s">
        <v>34</v>
      </c>
      <c r="V20" s="192" t="s">
        <v>888</v>
      </c>
      <c r="W20" s="193"/>
    </row>
    <row r="21" spans="1:23" ht="32.25" customHeight="1" x14ac:dyDescent="0.25">
      <c r="A21" s="827"/>
      <c r="B21" s="263"/>
      <c r="C21" s="263"/>
      <c r="D21" s="263"/>
      <c r="E21" s="188"/>
      <c r="F21" s="798"/>
      <c r="G21" s="799"/>
      <c r="H21" s="800"/>
      <c r="R21" s="101">
        <v>7</v>
      </c>
      <c r="S21" s="57"/>
      <c r="T21" s="103" t="s">
        <v>1629</v>
      </c>
      <c r="U21" s="191"/>
      <c r="V21" s="192"/>
      <c r="W21" s="193"/>
    </row>
    <row r="22" spans="1:23" ht="32.25" customHeight="1" x14ac:dyDescent="0.25">
      <c r="A22" s="827"/>
      <c r="B22" s="263"/>
      <c r="C22" s="263"/>
      <c r="D22" s="263"/>
      <c r="E22" s="188"/>
      <c r="F22" s="801"/>
      <c r="G22" s="802"/>
      <c r="H22" s="803"/>
      <c r="R22" s="101">
        <v>8</v>
      </c>
      <c r="S22" s="57"/>
      <c r="T22" s="57"/>
      <c r="U22" s="191"/>
      <c r="V22" s="192"/>
      <c r="W22" s="193"/>
    </row>
    <row r="23" spans="1:23" ht="17.25" customHeight="1" thickBot="1" x14ac:dyDescent="0.3">
      <c r="A23" s="827"/>
      <c r="E23" s="188"/>
      <c r="F23" s="263"/>
      <c r="G23" s="263"/>
      <c r="H23" s="263"/>
      <c r="U23" s="191" t="s">
        <v>35</v>
      </c>
      <c r="V23" s="192" t="s">
        <v>243</v>
      </c>
      <c r="W23" s="193"/>
    </row>
    <row r="24" spans="1:23" ht="26.25" customHeight="1" x14ac:dyDescent="0.25">
      <c r="A24" s="827"/>
      <c r="B24" s="252" t="s">
        <v>3</v>
      </c>
      <c r="C24" s="825" t="str">
        <f>CONCATENATE("F-4300","-",D12,D13,D14,D16,"-",D15,"-",D18)</f>
        <v>F-4300---</v>
      </c>
      <c r="D24" s="826"/>
      <c r="E24" s="251"/>
      <c r="F24" s="252" t="s">
        <v>3</v>
      </c>
      <c r="G24" s="825" t="str">
        <f>CONCATENATE("SYS-10","-",H8,H9,H10,H12,"-",H13,H14,H15)</f>
        <v>SYS-10--</v>
      </c>
      <c r="H24" s="826"/>
    </row>
    <row r="25" spans="1:23" ht="49.5" customHeight="1" thickBot="1" x14ac:dyDescent="0.3">
      <c r="A25" s="827"/>
      <c r="B25" s="254" t="s">
        <v>39</v>
      </c>
      <c r="C25" s="821" t="str">
        <f>IF(D16="","",VLOOKUP(C24,RF!A3:B3008,2,FALSE))</f>
        <v/>
      </c>
      <c r="D25" s="822"/>
      <c r="E25" s="251"/>
      <c r="F25" s="254" t="s">
        <v>39</v>
      </c>
      <c r="G25" s="821" t="str">
        <f>IF(H15="","",VLOOKUP(G24,RF!A3:B3008,2,FALSE))</f>
        <v/>
      </c>
      <c r="H25" s="822"/>
    </row>
    <row r="26" spans="1:23" ht="25.9" customHeight="1" x14ac:dyDescent="0.25">
      <c r="A26" s="827"/>
      <c r="B26" s="449" t="s">
        <v>1192</v>
      </c>
      <c r="C26" s="450"/>
      <c r="D26" s="450"/>
      <c r="E26" s="450"/>
      <c r="F26" s="450"/>
      <c r="G26" s="450"/>
      <c r="H26" s="452" t="str">
        <f>'F-1000'!V17</f>
        <v>Rev. 18</v>
      </c>
    </row>
    <row r="27" spans="1:23" ht="43.15" customHeight="1" x14ac:dyDescent="0.25">
      <c r="A27" s="827"/>
      <c r="B27" s="823" t="s">
        <v>1196</v>
      </c>
      <c r="C27" s="823"/>
      <c r="D27" s="823"/>
      <c r="E27" s="823"/>
      <c r="F27" s="823"/>
      <c r="G27" s="823"/>
      <c r="H27" s="823"/>
    </row>
    <row r="28" spans="1:23" ht="30.4" customHeight="1" x14ac:dyDescent="0.25">
      <c r="A28" s="827"/>
      <c r="B28" s="831" t="s">
        <v>1198</v>
      </c>
      <c r="C28" s="831"/>
      <c r="D28" s="831"/>
      <c r="E28" s="831"/>
      <c r="F28" s="831"/>
      <c r="G28" s="831"/>
      <c r="H28" s="398"/>
    </row>
    <row r="29" spans="1:23" ht="16.899999999999999" customHeight="1" x14ac:dyDescent="0.3">
      <c r="A29" s="824" t="s">
        <v>1691</v>
      </c>
      <c r="B29" s="824"/>
      <c r="C29" s="824"/>
      <c r="D29" s="824"/>
      <c r="E29" s="824"/>
      <c r="F29" s="824"/>
      <c r="G29" s="824"/>
      <c r="H29" s="824"/>
      <c r="I29" s="246"/>
    </row>
    <row r="30" spans="1:23" ht="31.9" customHeight="1" x14ac:dyDescent="0.25">
      <c r="A30" s="205"/>
    </row>
    <row r="31" spans="1:23" ht="42" customHeight="1" x14ac:dyDescent="0.25">
      <c r="A31" s="205"/>
    </row>
    <row r="32" spans="1:23" ht="20.25" customHeight="1" x14ac:dyDescent="0.25">
      <c r="A32" s="206"/>
      <c r="I32" s="207"/>
    </row>
    <row r="33" spans="1:9" customFormat="1" ht="24.75" customHeight="1" x14ac:dyDescent="0.25">
      <c r="A33" s="206"/>
      <c r="I33" s="207"/>
    </row>
    <row r="34" spans="1:9" customFormat="1" ht="14.1" customHeight="1" x14ac:dyDescent="0.25">
      <c r="A34" s="206"/>
      <c r="B34" s="11"/>
      <c r="C34" s="11"/>
      <c r="D34" s="11"/>
      <c r="E34" s="11"/>
      <c r="F34" s="11"/>
      <c r="G34" s="11"/>
      <c r="H34" s="11"/>
      <c r="I34" s="207"/>
    </row>
    <row r="35" spans="1:9" customFormat="1" ht="16.350000000000001" customHeight="1" x14ac:dyDescent="0.25">
      <c r="A35" s="57"/>
      <c r="B35" s="57"/>
      <c r="C35" s="57"/>
      <c r="D35" s="57"/>
      <c r="E35" s="57"/>
      <c r="F35" s="57"/>
      <c r="G35" s="57"/>
      <c r="H35" s="57"/>
      <c r="I35" s="207"/>
    </row>
    <row r="36" spans="1:9" customFormat="1" ht="16.350000000000001" customHeight="1" x14ac:dyDescent="0.25">
      <c r="I36" s="207"/>
    </row>
    <row r="37" spans="1:9" customFormat="1" ht="16.350000000000001" customHeight="1" x14ac:dyDescent="0.25">
      <c r="A37" s="835"/>
      <c r="B37" s="835"/>
      <c r="C37" s="835"/>
      <c r="D37" s="835"/>
      <c r="E37" s="835"/>
      <c r="F37" s="835"/>
      <c r="G37" s="835"/>
      <c r="H37" s="835"/>
    </row>
    <row r="38" spans="1:9" customFormat="1" ht="16.350000000000001" customHeight="1" x14ac:dyDescent="0.25"/>
    <row r="39" spans="1:9" customFormat="1" ht="16.350000000000001" customHeight="1" x14ac:dyDescent="0.25"/>
  </sheetData>
  <sheetProtection algorithmName="SHA-512" hashValue="dGGUttvbVs9uqlId/JDY7SYrYXFxPzs6fjKXczzrvN7TLtk1vvORHD1yRg5XoX6RSlqRFH3/GO2IZmTr+9uqsg==" saltValue="f4xt5W+yleuRBKzCaNZ6wg==" spinCount="100000" sheet="1" formatCells="0" selectLockedCells="1"/>
  <dataConsolidate/>
  <mergeCells count="23">
    <mergeCell ref="B1:F1"/>
    <mergeCell ref="C5:D5"/>
    <mergeCell ref="A29:H29"/>
    <mergeCell ref="A37:H37"/>
    <mergeCell ref="C24:D24"/>
    <mergeCell ref="G24:H24"/>
    <mergeCell ref="C25:D25"/>
    <mergeCell ref="G25:H25"/>
    <mergeCell ref="B27:H27"/>
    <mergeCell ref="B28:G28"/>
    <mergeCell ref="A9:A28"/>
    <mergeCell ref="F10:F11"/>
    <mergeCell ref="G10:G11"/>
    <mergeCell ref="H10:H11"/>
    <mergeCell ref="G5:H5"/>
    <mergeCell ref="B4:H4"/>
    <mergeCell ref="B7:C7"/>
    <mergeCell ref="F20:H20"/>
    <mergeCell ref="F21:H22"/>
    <mergeCell ref="G16:H16"/>
    <mergeCell ref="B16:B17"/>
    <mergeCell ref="C16:C17"/>
    <mergeCell ref="D16:D17"/>
  </mergeCells>
  <dataValidations count="1">
    <dataValidation type="list" allowBlank="1" showInputMessage="1" showErrorMessage="1" sqref="H19" xr:uid="{208C85C1-0E96-4E42-B9BB-3364459F829F}">
      <formula1>$S$14:$S$16</formula1>
    </dataValidation>
  </dataValidations>
  <hyperlinks>
    <hyperlink ref="A29:H29" location="'Table of Contents'!A1" display="To return to the index, click this link" xr:uid="{95E4B420-1284-4F7F-861E-428CD93CF3F1}"/>
    <hyperlink ref="B4:H4" r:id="rId1" display="Review the F-4300 Ordering Guide for details on transducer selection." xr:uid="{10D4B19B-C9D6-4486-8423-E7103B2022B7}"/>
  </hyperlinks>
  <printOptions horizontalCentered="1"/>
  <pageMargins left="0.25" right="0.25" top="0.5" bottom="0.75" header="0.3" footer="0.3"/>
  <pageSetup scale="53" orientation="landscape" r:id="rId2"/>
  <headerFooter>
    <oddHeader>&amp;LONICON Incorporated - Order Form</oddHeader>
    <oddFooter>&amp;C&amp;"-,Bold"11451 Belcher Road South, Largo, FL 33773 • Tel +1 (727) 447-6140 • Fax +1 (727) 442-5699
www.onicon.com • customerservice@onicon.com</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1377" r:id="rId5" name="Check Box 1">
              <controlPr defaultSize="0" autoFill="0" autoLine="0" autoPict="0">
                <anchor moveWithCells="1">
                  <from>
                    <xdr:col>6</xdr:col>
                    <xdr:colOff>76200</xdr:colOff>
                    <xdr:row>15</xdr:row>
                    <xdr:rowOff>200025</xdr:rowOff>
                  </from>
                  <to>
                    <xdr:col>6</xdr:col>
                    <xdr:colOff>1276350</xdr:colOff>
                    <xdr:row>15</xdr:row>
                    <xdr:rowOff>409575</xdr:rowOff>
                  </to>
                </anchor>
              </controlPr>
            </control>
          </mc:Choice>
        </mc:AlternateContent>
        <mc:AlternateContent xmlns:mc="http://schemas.openxmlformats.org/markup-compatibility/2006">
          <mc:Choice Requires="x14">
            <control shapeId="101378" r:id="rId6" name="Check Box 2">
              <controlPr defaultSize="0" autoFill="0" autoLine="0" autoPict="0">
                <anchor moveWithCells="1">
                  <from>
                    <xdr:col>6</xdr:col>
                    <xdr:colOff>1562100</xdr:colOff>
                    <xdr:row>15</xdr:row>
                    <xdr:rowOff>180975</xdr:rowOff>
                  </from>
                  <to>
                    <xdr:col>6</xdr:col>
                    <xdr:colOff>2676525</xdr:colOff>
                    <xdr:row>15</xdr:row>
                    <xdr:rowOff>400050</xdr:rowOff>
                  </to>
                </anchor>
              </controlPr>
            </control>
          </mc:Choice>
        </mc:AlternateContent>
        <mc:AlternateContent xmlns:mc="http://schemas.openxmlformats.org/markup-compatibility/2006">
          <mc:Choice Requires="x14">
            <control shapeId="101379" r:id="rId7" name="Check Box 3">
              <controlPr defaultSize="0" autoFill="0" autoLine="0" autoPict="0">
                <anchor moveWithCells="1">
                  <from>
                    <xdr:col>6</xdr:col>
                    <xdr:colOff>2990850</xdr:colOff>
                    <xdr:row>15</xdr:row>
                    <xdr:rowOff>161925</xdr:rowOff>
                  </from>
                  <to>
                    <xdr:col>6</xdr:col>
                    <xdr:colOff>3724275</xdr:colOff>
                    <xdr:row>15</xdr:row>
                    <xdr:rowOff>438150</xdr:rowOff>
                  </to>
                </anchor>
              </controlPr>
            </control>
          </mc:Choice>
        </mc:AlternateContent>
        <mc:AlternateContent xmlns:mc="http://schemas.openxmlformats.org/markup-compatibility/2006">
          <mc:Choice Requires="x14">
            <control shapeId="101380" r:id="rId8" name="Check Box 4">
              <controlPr defaultSize="0" autoFill="0" autoLine="0" autoPict="0">
                <anchor moveWithCells="1">
                  <from>
                    <xdr:col>6</xdr:col>
                    <xdr:colOff>4010025</xdr:colOff>
                    <xdr:row>15</xdr:row>
                    <xdr:rowOff>133350</xdr:rowOff>
                  </from>
                  <to>
                    <xdr:col>7</xdr:col>
                    <xdr:colOff>1190625</xdr:colOff>
                    <xdr:row>15</xdr:row>
                    <xdr:rowOff>476250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A15C8022-DEF5-4020-947C-17BB509FB111}">
          <x14:formula1>
            <xm:f>RF!$G$22:$G$25</xm:f>
          </x14:formula1>
          <xm:sqref>H18</xm:sqref>
        </x14:dataValidation>
        <x14:dataValidation type="list" allowBlank="1" showInputMessage="1" showErrorMessage="1" xr:uid="{D5A91F5F-DC3B-43AC-8FF2-5F95403AC55E}">
          <x14:formula1>
            <xm:f>RF!$H$28:$H$33</xm:f>
          </x14:formula1>
          <xm:sqref>D10</xm:sqref>
        </x14:dataValidation>
        <x14:dataValidation type="list" allowBlank="1" showInputMessage="1" showErrorMessage="1" xr:uid="{E2742764-89A1-4D2D-ABCF-11BF07C05808}">
          <x14:formula1>
            <xm:f>RF!$P$3:$P$27</xm:f>
          </x14:formula1>
          <xm:sqref>D9</xm:sqref>
        </x14:dataValidation>
        <x14:dataValidation type="list" allowBlank="1" showInputMessage="1" showErrorMessage="1" xr:uid="{82D970C3-858D-477E-BDED-6F0C6B0909DD}">
          <x14:formula1>
            <xm:f>RF!$I$3:$I$17</xm:f>
          </x14:formula1>
          <xm:sqref>D8</xm:sqref>
        </x14:dataValidation>
        <x14:dataValidation type="list" allowBlank="1" showInputMessage="1" showErrorMessage="1" xr:uid="{7154F075-87AE-4365-8DD3-7C16482FE812}">
          <x14:formula1>
            <xm:f>IF(D10=RF!$I$21,RF!$I$22:$I$24,IF(D10=RF!$J$21,RF!$J$22:$J$24,IF(D10=RF!$K$21,RF!$K$22:$K$23,IF(D10=RF!$L$21,RF!$L$22:$L$24,IF(D10=RF!$I$28,RF!$I$29:$I$35,IF(D10=RF!$J$28,RF!$J$29:$J$33))))))</xm:f>
          </x14:formula1>
          <xm:sqref>D11</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AEA8-2D97-4673-85D7-58520B19CC56}">
  <sheetPr codeName="Sheet35">
    <tabColor theme="7"/>
    <pageSetUpPr autoPageBreaks="0" fitToPage="1"/>
  </sheetPr>
  <dimension ref="A1:AH41"/>
  <sheetViews>
    <sheetView showGridLines="0" zoomScaleNormal="100" workbookViewId="0">
      <selection activeCell="D7" sqref="D7"/>
    </sheetView>
  </sheetViews>
  <sheetFormatPr defaultColWidth="9.140625" defaultRowHeight="15" x14ac:dyDescent="0.25"/>
  <cols>
    <col min="1" max="1" width="5.5703125" customWidth="1"/>
    <col min="2" max="2" width="30.5703125" customWidth="1"/>
    <col min="3" max="3" width="70.5703125" customWidth="1"/>
    <col min="4" max="4" width="19.5703125" customWidth="1"/>
    <col min="5" max="5" width="5" customWidth="1"/>
    <col min="6" max="6" width="28.85546875" customWidth="1"/>
    <col min="7" max="7" width="63.85546875" customWidth="1"/>
    <col min="8" max="8" width="20.42578125" customWidth="1"/>
    <col min="9" max="9" width="9.140625" customWidth="1"/>
    <col min="10" max="10" width="8.5703125" style="57" hidden="1" customWidth="1"/>
    <col min="11" max="17" width="9.140625" hidden="1" customWidth="1"/>
    <col min="18" max="18" width="22" hidden="1" customWidth="1"/>
    <col min="19" max="34" width="9.140625" hidden="1" customWidth="1"/>
  </cols>
  <sheetData>
    <row r="1" spans="1:19" ht="24.75" customHeight="1" x14ac:dyDescent="0.35">
      <c r="B1" s="862" t="s">
        <v>6996</v>
      </c>
      <c r="C1" s="862"/>
      <c r="D1" s="862"/>
      <c r="E1" s="454"/>
      <c r="F1" s="459"/>
      <c r="G1" s="403"/>
      <c r="H1" s="403"/>
    </row>
    <row r="2" spans="1:19" ht="15.95" customHeight="1" x14ac:dyDescent="0.25">
      <c r="B2" s="862"/>
      <c r="C2" s="862"/>
      <c r="D2" s="862"/>
      <c r="E2" s="454"/>
      <c r="F2" s="455"/>
      <c r="G2" s="403"/>
      <c r="H2" s="403"/>
    </row>
    <row r="3" spans="1:19" ht="30.75" customHeight="1" x14ac:dyDescent="0.25">
      <c r="A3" s="10"/>
      <c r="B3" s="398"/>
      <c r="C3" s="398"/>
      <c r="D3" s="398"/>
      <c r="E3" s="398"/>
      <c r="F3" s="398"/>
      <c r="G3" s="427"/>
      <c r="H3" s="403"/>
    </row>
    <row r="4" spans="1:19" ht="28.5" customHeight="1" thickBot="1" x14ac:dyDescent="0.3">
      <c r="A4" s="10"/>
      <c r="B4" s="863" t="s">
        <v>5167</v>
      </c>
      <c r="C4" s="794"/>
      <c r="D4" s="794"/>
      <c r="E4" s="794"/>
      <c r="F4" s="403"/>
      <c r="G4" s="403"/>
      <c r="H4" s="403"/>
    </row>
    <row r="5" spans="1:19" ht="27.75" customHeight="1" thickBot="1" x14ac:dyDescent="0.3">
      <c r="A5" s="11"/>
      <c r="B5" s="445" t="s">
        <v>6997</v>
      </c>
      <c r="C5" s="795" t="s">
        <v>6998</v>
      </c>
      <c r="D5" s="796"/>
      <c r="E5" s="406"/>
      <c r="F5" s="445" t="s">
        <v>38</v>
      </c>
      <c r="G5" s="795" t="s">
        <v>1516</v>
      </c>
      <c r="H5" s="796"/>
    </row>
    <row r="6" spans="1:19" ht="14.25" customHeight="1" x14ac:dyDescent="0.25">
      <c r="A6" s="11"/>
      <c r="B6" s="446"/>
      <c r="C6" s="447"/>
      <c r="D6" s="447"/>
      <c r="E6" s="406"/>
      <c r="F6" s="448"/>
      <c r="G6" s="447"/>
      <c r="H6" s="447"/>
    </row>
    <row r="7" spans="1:19" ht="24.75" customHeight="1" x14ac:dyDescent="0.25">
      <c r="A7" s="11"/>
      <c r="B7" s="791" t="s">
        <v>889</v>
      </c>
      <c r="C7" s="792"/>
      <c r="D7" s="247"/>
      <c r="E7" s="218"/>
      <c r="F7" s="278" t="s">
        <v>889</v>
      </c>
      <c r="G7" s="279"/>
      <c r="H7" s="247"/>
    </row>
    <row r="8" spans="1:19" ht="33" customHeight="1" x14ac:dyDescent="0.25">
      <c r="A8" s="11"/>
      <c r="B8" s="286" t="s">
        <v>6</v>
      </c>
      <c r="C8" s="283" t="s">
        <v>6947</v>
      </c>
      <c r="D8" s="12"/>
      <c r="E8" s="218"/>
      <c r="F8" s="280" t="s">
        <v>1103</v>
      </c>
      <c r="G8" s="281" t="s">
        <v>21</v>
      </c>
      <c r="H8" s="247"/>
    </row>
    <row r="9" spans="1:19" ht="41.25" customHeight="1" x14ac:dyDescent="0.25">
      <c r="A9" s="827" t="s">
        <v>13</v>
      </c>
      <c r="B9" s="278" t="s">
        <v>1542</v>
      </c>
      <c r="C9" s="361" t="s">
        <v>886</v>
      </c>
      <c r="D9" s="268"/>
      <c r="E9" s="11"/>
      <c r="F9" s="282" t="s">
        <v>1104</v>
      </c>
      <c r="G9" s="283" t="s">
        <v>22</v>
      </c>
      <c r="H9" s="247"/>
    </row>
    <row r="10" spans="1:19" ht="39.75" customHeight="1" x14ac:dyDescent="0.25">
      <c r="A10" s="827"/>
      <c r="B10" s="278" t="s">
        <v>1123</v>
      </c>
      <c r="C10" s="361" t="s">
        <v>2623</v>
      </c>
      <c r="D10" s="247"/>
      <c r="E10" s="11"/>
      <c r="F10" s="804" t="s">
        <v>1105</v>
      </c>
      <c r="G10" s="806" t="s">
        <v>1240</v>
      </c>
      <c r="H10" s="814"/>
      <c r="O10" s="194" t="s">
        <v>23</v>
      </c>
      <c r="P10" s="202" t="s">
        <v>866</v>
      </c>
      <c r="Q10" s="203"/>
    </row>
    <row r="11" spans="1:19" ht="39" customHeight="1" x14ac:dyDescent="0.25">
      <c r="A11" s="827"/>
      <c r="B11" s="280" t="s">
        <v>1543</v>
      </c>
      <c r="C11" s="281" t="s">
        <v>7005</v>
      </c>
      <c r="D11" s="247"/>
      <c r="E11" s="188"/>
      <c r="F11" s="805"/>
      <c r="G11" s="807"/>
      <c r="H11" s="815"/>
      <c r="O11" s="194" t="s">
        <v>7</v>
      </c>
      <c r="P11" s="202" t="s">
        <v>25</v>
      </c>
      <c r="Q11" s="203"/>
    </row>
    <row r="12" spans="1:19" ht="33.75" customHeight="1" x14ac:dyDescent="0.25">
      <c r="A12" s="827"/>
      <c r="B12" s="280" t="s">
        <v>1122</v>
      </c>
      <c r="C12" s="281" t="s">
        <v>44</v>
      </c>
      <c r="D12" s="59"/>
      <c r="E12" s="188"/>
      <c r="F12" s="392" t="s">
        <v>1106</v>
      </c>
      <c r="G12" s="277" t="s">
        <v>1109</v>
      </c>
      <c r="H12" s="12"/>
      <c r="O12" s="241" t="s">
        <v>1484</v>
      </c>
      <c r="P12">
        <v>0</v>
      </c>
      <c r="Q12">
        <v>6</v>
      </c>
      <c r="R12" s="21">
        <v>0</v>
      </c>
    </row>
    <row r="13" spans="1:19" ht="33" customHeight="1" x14ac:dyDescent="0.25">
      <c r="A13" s="827"/>
      <c r="B13" s="286" t="s">
        <v>1544</v>
      </c>
      <c r="C13" s="283" t="s">
        <v>6999</v>
      </c>
      <c r="D13" s="59"/>
      <c r="E13" s="188"/>
      <c r="F13" s="280"/>
      <c r="G13" s="281" t="s">
        <v>1110</v>
      </c>
      <c r="H13" s="247"/>
      <c r="O13" s="1">
        <v>340</v>
      </c>
      <c r="P13">
        <v>1</v>
      </c>
      <c r="Q13">
        <v>9</v>
      </c>
      <c r="R13" s="1">
        <v>2</v>
      </c>
    </row>
    <row r="14" spans="1:19" ht="31.5" customHeight="1" x14ac:dyDescent="0.25">
      <c r="A14" s="827"/>
      <c r="B14" s="280" t="s">
        <v>1545</v>
      </c>
      <c r="C14" s="281" t="s">
        <v>7000</v>
      </c>
      <c r="D14" s="247"/>
      <c r="E14" s="188"/>
      <c r="F14" s="280" t="s">
        <v>1520</v>
      </c>
      <c r="G14" s="281" t="s">
        <v>26</v>
      </c>
      <c r="H14" s="249"/>
      <c r="O14" s="242" t="s">
        <v>1599</v>
      </c>
    </row>
    <row r="15" spans="1:19" ht="31.5" customHeight="1" x14ac:dyDescent="0.25">
      <c r="A15" s="827"/>
      <c r="B15" s="280" t="s">
        <v>7001</v>
      </c>
      <c r="C15" s="281" t="s">
        <v>6947</v>
      </c>
      <c r="D15" s="59"/>
      <c r="E15" s="188"/>
      <c r="F15" s="804" t="s">
        <v>1522</v>
      </c>
      <c r="G15" s="806" t="s">
        <v>1617</v>
      </c>
      <c r="H15" s="814"/>
      <c r="O15" s="242" t="s">
        <v>1600</v>
      </c>
      <c r="Q15" s="93">
        <v>0</v>
      </c>
      <c r="R15" s="83" t="s">
        <v>1620</v>
      </c>
      <c r="S15" s="98" t="s">
        <v>1523</v>
      </c>
    </row>
    <row r="16" spans="1:19" ht="30.6" customHeight="1" x14ac:dyDescent="0.25">
      <c r="A16" s="827"/>
      <c r="B16" s="280" t="s">
        <v>1546</v>
      </c>
      <c r="C16" s="281" t="s">
        <v>7002</v>
      </c>
      <c r="D16" s="59"/>
      <c r="E16" s="188"/>
      <c r="F16" s="832"/>
      <c r="G16" s="848"/>
      <c r="H16" s="867"/>
      <c r="O16" s="242" t="s">
        <v>1601</v>
      </c>
      <c r="Q16" s="93">
        <v>1</v>
      </c>
      <c r="R16" s="83" t="s">
        <v>1621</v>
      </c>
      <c r="S16" s="98" t="s">
        <v>1623</v>
      </c>
    </row>
    <row r="17" spans="1:19" ht="38.85" customHeight="1" x14ac:dyDescent="0.25">
      <c r="A17" s="827"/>
      <c r="B17" s="868" t="s">
        <v>1202</v>
      </c>
      <c r="C17" s="869"/>
      <c r="D17" s="870"/>
      <c r="E17" s="188"/>
      <c r="F17" s="805"/>
      <c r="G17" s="807"/>
      <c r="H17" s="815"/>
      <c r="O17" s="242" t="s">
        <v>1602</v>
      </c>
      <c r="Q17" s="101">
        <v>2</v>
      </c>
      <c r="R17" s="83" t="s">
        <v>1622</v>
      </c>
      <c r="S17" s="103" t="s">
        <v>1624</v>
      </c>
    </row>
    <row r="18" spans="1:19" ht="39.6" customHeight="1" x14ac:dyDescent="0.25">
      <c r="A18" s="827"/>
      <c r="B18" s="798"/>
      <c r="C18" s="799"/>
      <c r="D18" s="800"/>
      <c r="E18" s="188"/>
      <c r="F18" s="55" t="s">
        <v>1111</v>
      </c>
      <c r="G18" s="816" t="s">
        <v>1608</v>
      </c>
      <c r="H18" s="817"/>
      <c r="O18" s="242" t="s">
        <v>1603</v>
      </c>
      <c r="Q18" s="101">
        <v>3</v>
      </c>
      <c r="R18" s="613" t="s">
        <v>7003</v>
      </c>
      <c r="S18" s="103" t="s">
        <v>1625</v>
      </c>
    </row>
    <row r="19" spans="1:19" ht="32.25" customHeight="1" thickBot="1" x14ac:dyDescent="0.3">
      <c r="A19" s="827"/>
      <c r="B19" s="801"/>
      <c r="C19" s="802"/>
      <c r="D19" s="803"/>
      <c r="E19" s="188"/>
      <c r="F19" s="278" t="s">
        <v>5</v>
      </c>
      <c r="G19" s="281" t="s">
        <v>1203</v>
      </c>
      <c r="H19" s="12"/>
      <c r="O19" s="242" t="s">
        <v>1604</v>
      </c>
      <c r="Q19" s="101">
        <v>4</v>
      </c>
      <c r="R19" s="613" t="s">
        <v>6918</v>
      </c>
      <c r="S19" s="103" t="s">
        <v>1627</v>
      </c>
    </row>
    <row r="20" spans="1:19" ht="28.35" customHeight="1" x14ac:dyDescent="0.25">
      <c r="A20" s="827"/>
      <c r="B20" s="515" t="s">
        <v>5164</v>
      </c>
      <c r="C20" s="512"/>
      <c r="D20" s="518"/>
      <c r="E20" s="188"/>
      <c r="F20" s="278" t="s">
        <v>10</v>
      </c>
      <c r="G20" s="283" t="s">
        <v>1552</v>
      </c>
      <c r="H20" s="247"/>
      <c r="O20" s="242" t="s">
        <v>1605</v>
      </c>
      <c r="Q20" s="101">
        <v>5</v>
      </c>
      <c r="R20" s="613" t="s">
        <v>6919</v>
      </c>
      <c r="S20" s="103" t="s">
        <v>1628</v>
      </c>
    </row>
    <row r="21" spans="1:19" ht="35.25" customHeight="1" x14ac:dyDescent="0.25">
      <c r="A21" s="827"/>
      <c r="B21" s="864" t="s">
        <v>5168</v>
      </c>
      <c r="C21" s="865"/>
      <c r="D21" s="866"/>
      <c r="E21" s="188"/>
      <c r="F21" s="280" t="s">
        <v>9</v>
      </c>
      <c r="G21" s="281" t="s">
        <v>1551</v>
      </c>
      <c r="H21" s="247"/>
      <c r="Q21" s="101">
        <v>6</v>
      </c>
      <c r="R21" s="57"/>
      <c r="S21" s="103" t="s">
        <v>1626</v>
      </c>
    </row>
    <row r="22" spans="1:19" ht="36.75" customHeight="1" x14ac:dyDescent="0.25">
      <c r="A22" s="827"/>
      <c r="B22" s="516" t="s">
        <v>5165</v>
      </c>
      <c r="C22" s="520"/>
      <c r="D22" s="507"/>
      <c r="E22" s="188"/>
      <c r="F22" s="280" t="s">
        <v>1619</v>
      </c>
      <c r="G22" s="281" t="s">
        <v>1551</v>
      </c>
      <c r="H22" s="247"/>
      <c r="Q22" s="101">
        <v>7</v>
      </c>
      <c r="R22" s="57"/>
      <c r="S22" s="103" t="s">
        <v>1629</v>
      </c>
    </row>
    <row r="23" spans="1:19" ht="21" customHeight="1" thickBot="1" x14ac:dyDescent="0.3">
      <c r="A23" s="205"/>
      <c r="B23" s="517"/>
      <c r="C23" s="510"/>
      <c r="D23" s="511"/>
      <c r="E23" s="188"/>
      <c r="F23" s="860"/>
      <c r="G23" s="861"/>
      <c r="H23" s="212"/>
      <c r="Q23" s="101">
        <v>8</v>
      </c>
      <c r="R23" s="57"/>
      <c r="S23" s="57"/>
    </row>
    <row r="24" spans="1:19" ht="15" customHeight="1" thickBot="1" x14ac:dyDescent="0.3">
      <c r="A24" s="205"/>
      <c r="B24" s="616"/>
      <c r="C24" s="263"/>
      <c r="D24" s="263"/>
      <c r="E24" s="188"/>
      <c r="F24" s="614"/>
      <c r="G24" s="615"/>
      <c r="H24" s="212"/>
      <c r="Q24" s="22"/>
      <c r="R24" s="57"/>
      <c r="S24" s="57"/>
    </row>
    <row r="25" spans="1:19" ht="28.5" customHeight="1" x14ac:dyDescent="0.25">
      <c r="B25" s="15" t="s">
        <v>3</v>
      </c>
      <c r="C25" s="825" t="str">
        <f>CONCATENATE("FT-4600","-",D9,"-",D10,D11,D12,"-",D13,D14)</f>
        <v>FT-4600---</v>
      </c>
      <c r="D25" s="826"/>
      <c r="E25" s="251"/>
      <c r="F25" s="252" t="s">
        <v>3</v>
      </c>
      <c r="G25" s="825" t="str">
        <f>CONCATENATE("SYS-10","-",H8,H9,H10,H12,"-",H13,H14,H15)</f>
        <v>SYS-10--</v>
      </c>
      <c r="H25" s="826"/>
    </row>
    <row r="26" spans="1:19" ht="42" customHeight="1" thickBot="1" x14ac:dyDescent="0.3">
      <c r="B26" s="16" t="s">
        <v>39</v>
      </c>
      <c r="C26" s="821" t="str">
        <f>IF(D11="","",VLOOKUP(C25,RF!A3:B3023,2,FALSE))</f>
        <v/>
      </c>
      <c r="D26" s="822"/>
      <c r="E26" s="251"/>
      <c r="F26" s="254" t="s">
        <v>39</v>
      </c>
      <c r="G26" s="821" t="str">
        <f>IF(H15="","",VLOOKUP(G25,RF!A3:B3023,2,FALSE))</f>
        <v/>
      </c>
      <c r="H26" s="822"/>
    </row>
    <row r="27" spans="1:19" ht="20.25" customHeight="1" x14ac:dyDescent="0.25">
      <c r="B27" s="449" t="s">
        <v>1192</v>
      </c>
      <c r="C27" s="450"/>
      <c r="D27" s="450"/>
      <c r="E27" s="450"/>
      <c r="F27" s="450"/>
      <c r="G27" s="450"/>
      <c r="H27" s="617" t="str">
        <f>'F-1000'!V17</f>
        <v>Rev. 18</v>
      </c>
      <c r="I27" s="207"/>
    </row>
    <row r="28" spans="1:19" ht="42.75" customHeight="1" x14ac:dyDescent="0.25">
      <c r="B28" s="823" t="s">
        <v>1196</v>
      </c>
      <c r="C28" s="823"/>
      <c r="D28" s="823"/>
      <c r="E28" s="823"/>
      <c r="F28" s="823"/>
      <c r="G28" s="823"/>
      <c r="H28" s="823"/>
      <c r="I28" s="207"/>
    </row>
    <row r="29" spans="1:19" ht="14.1" customHeight="1" x14ac:dyDescent="0.25">
      <c r="B29" s="438"/>
      <c r="C29" s="438"/>
      <c r="D29" s="438"/>
      <c r="E29" s="438"/>
      <c r="F29" s="438"/>
      <c r="G29" s="438"/>
      <c r="H29" s="438"/>
      <c r="I29" s="207"/>
    </row>
    <row r="30" spans="1:19" ht="10.5" customHeight="1" x14ac:dyDescent="0.25">
      <c r="B30" s="458"/>
      <c r="C30" s="458"/>
      <c r="D30" s="458"/>
      <c r="E30" s="458"/>
      <c r="F30" s="458"/>
      <c r="G30" s="458"/>
      <c r="H30" s="458"/>
      <c r="I30" s="207"/>
    </row>
    <row r="31" spans="1:19" ht="18.75" customHeight="1" x14ac:dyDescent="0.3">
      <c r="B31" s="830" t="s">
        <v>5232</v>
      </c>
      <c r="C31" s="830"/>
      <c r="D31" s="830"/>
      <c r="E31" s="830"/>
      <c r="F31" s="830"/>
      <c r="G31" s="830"/>
      <c r="H31" s="830"/>
      <c r="I31" s="207"/>
    </row>
    <row r="32" spans="1:19" ht="14.1" customHeight="1" x14ac:dyDescent="0.25"/>
    <row r="33" spans="1:8" ht="14.1" customHeight="1" x14ac:dyDescent="0.25"/>
    <row r="34" spans="1:8" x14ac:dyDescent="0.25">
      <c r="A34" s="205"/>
    </row>
    <row r="35" spans="1:8" x14ac:dyDescent="0.25">
      <c r="A35" s="205"/>
    </row>
    <row r="36" spans="1:8" x14ac:dyDescent="0.25">
      <c r="A36" s="206"/>
    </row>
    <row r="37" spans="1:8" x14ac:dyDescent="0.25">
      <c r="A37" s="206"/>
    </row>
    <row r="38" spans="1:8" x14ac:dyDescent="0.25">
      <c r="A38" s="206"/>
    </row>
    <row r="39" spans="1:8" x14ac:dyDescent="0.25">
      <c r="A39" s="57"/>
    </row>
    <row r="41" spans="1:8" x14ac:dyDescent="0.25">
      <c r="A41" s="835"/>
      <c r="B41" s="835"/>
      <c r="C41" s="835"/>
      <c r="D41" s="835"/>
      <c r="E41" s="835"/>
      <c r="F41" s="835"/>
      <c r="G41" s="835"/>
      <c r="H41" s="835"/>
    </row>
  </sheetData>
  <sheetProtection algorithmName="SHA-512" hashValue="sSvOMzjFvVNzmbW36NFDltaYu4e3opGQsKIHnXLAoQf4HM083p+jbME8xRhtsJ61WX9m7OW1AWLO/emrQKwtMA==" saltValue="I5Q2MutLSy+0JcIVrFoMVQ==" spinCount="100000" sheet="1" formatCells="0" selectLockedCells="1"/>
  <dataConsolidate/>
  <mergeCells count="24">
    <mergeCell ref="A9:A22"/>
    <mergeCell ref="F10:F11"/>
    <mergeCell ref="G10:G11"/>
    <mergeCell ref="H10:H11"/>
    <mergeCell ref="F15:F17"/>
    <mergeCell ref="B21:D21"/>
    <mergeCell ref="G15:G17"/>
    <mergeCell ref="H15:H17"/>
    <mergeCell ref="B17:D17"/>
    <mergeCell ref="B18:D19"/>
    <mergeCell ref="G18:H18"/>
    <mergeCell ref="B1:D2"/>
    <mergeCell ref="B4:E4"/>
    <mergeCell ref="C5:D5"/>
    <mergeCell ref="G5:H5"/>
    <mergeCell ref="B7:C7"/>
    <mergeCell ref="B31:H31"/>
    <mergeCell ref="A41:H41"/>
    <mergeCell ref="F23:G23"/>
    <mergeCell ref="C25:D25"/>
    <mergeCell ref="G25:H25"/>
    <mergeCell ref="C26:D26"/>
    <mergeCell ref="G26:H26"/>
    <mergeCell ref="B28:H28"/>
  </mergeCells>
  <dataValidations count="5">
    <dataValidation type="list" allowBlank="1" showInputMessage="1" showErrorMessage="1" sqref="D15" xr:uid="{B4ED6785-1C07-406A-BCAE-85D7A1A20CE3}">
      <formula1>$R$18:$R$20</formula1>
    </dataValidation>
    <dataValidation type="list" allowBlank="1" showInputMessage="1" showErrorMessage="1" sqref="D9" xr:uid="{C5C21D18-D38D-48EB-B89D-E254BAF8B90A}">
      <formula1>$O$12:$O$20</formula1>
    </dataValidation>
    <dataValidation type="list" allowBlank="1" showInputMessage="1" showErrorMessage="1" sqref="H22" xr:uid="{281F3B5C-F62B-4548-8252-A41E0B825EB6}">
      <formula1>$R$15:$R$17</formula1>
    </dataValidation>
    <dataValidation type="list" allowBlank="1" showInputMessage="1" showErrorMessage="1" sqref="H20" xr:uid="{9B7F5FB7-12DB-417A-B86C-CE8BC48F5F90}">
      <formula1>"Carbon Steel,PVC,Copper,Stainless Steel,Other"</formula1>
    </dataValidation>
    <dataValidation type="list" allowBlank="1" showInputMessage="1" showErrorMessage="1" sqref="H21" xr:uid="{E4C1B8EC-E05E-46CD-9B0C-816E8740B3F4}">
      <formula1>"Dry Tap Kit,Hot Tap Kit,Custom Kit"</formula1>
    </dataValidation>
  </dataValidations>
  <hyperlinks>
    <hyperlink ref="B31:H31" location="'Meter Selection'!A1" display="To return to the meter selection, click this link" xr:uid="{C29D7695-B7A9-4DC3-A059-32B48C6A8E2D}"/>
  </hyperlinks>
  <printOptions horizontalCentered="1"/>
  <pageMargins left="0.25" right="0.25" top="0.5" bottom="0.75" header="0.3" footer="0.3"/>
  <pageSetup scale="57"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6</xdr:col>
                    <xdr:colOff>66675</xdr:colOff>
                    <xdr:row>17</xdr:row>
                    <xdr:rowOff>28575</xdr:rowOff>
                  </from>
                  <to>
                    <xdr:col>6</xdr:col>
                    <xdr:colOff>371475</xdr:colOff>
                    <xdr:row>17</xdr:row>
                    <xdr:rowOff>257175</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6</xdr:col>
                    <xdr:colOff>1533525</xdr:colOff>
                    <xdr:row>17</xdr:row>
                    <xdr:rowOff>47625</xdr:rowOff>
                  </from>
                  <to>
                    <xdr:col>6</xdr:col>
                    <xdr:colOff>1781175</xdr:colOff>
                    <xdr:row>17</xdr:row>
                    <xdr:rowOff>257175</xdr:rowOff>
                  </to>
                </anchor>
              </controlPr>
            </control>
          </mc:Choice>
        </mc:AlternateContent>
        <mc:AlternateContent xmlns:mc="http://schemas.openxmlformats.org/markup-compatibility/2006">
          <mc:Choice Requires="x14">
            <control shapeId="131075" r:id="rId6" name="Check Box 3">
              <controlPr defaultSize="0" autoFill="0" autoLine="0" autoPict="0">
                <anchor moveWithCells="1">
                  <from>
                    <xdr:col>6</xdr:col>
                    <xdr:colOff>2971800</xdr:colOff>
                    <xdr:row>17</xdr:row>
                    <xdr:rowOff>47625</xdr:rowOff>
                  </from>
                  <to>
                    <xdr:col>6</xdr:col>
                    <xdr:colOff>3276600</xdr:colOff>
                    <xdr:row>17</xdr:row>
                    <xdr:rowOff>266700</xdr:rowOff>
                  </to>
                </anchor>
              </controlPr>
            </control>
          </mc:Choice>
        </mc:AlternateContent>
        <mc:AlternateContent xmlns:mc="http://schemas.openxmlformats.org/markup-compatibility/2006">
          <mc:Choice Requires="x14">
            <control shapeId="131076" r:id="rId7" name="Check Box 4">
              <controlPr defaultSize="0" autoFill="0" autoLine="0" autoPict="0">
                <anchor moveWithCells="1">
                  <from>
                    <xdr:col>6</xdr:col>
                    <xdr:colOff>3876675</xdr:colOff>
                    <xdr:row>17</xdr:row>
                    <xdr:rowOff>38100</xdr:rowOff>
                  </from>
                  <to>
                    <xdr:col>6</xdr:col>
                    <xdr:colOff>4143375</xdr:colOff>
                    <xdr:row>17</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758878-1853-4CC9-865A-7B5F80FCF2DF}">
          <x14:formula1>
            <xm:f>RF!$J$3:$J$10</xm:f>
          </x14:formula1>
          <xm:sqref>D8</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C81F5-A3A4-4DFB-A1A5-FAB46C1DAFA2}">
  <sheetPr codeName="Sheet22">
    <tabColor theme="7"/>
    <pageSetUpPr autoPageBreaks="0" fitToPage="1"/>
  </sheetPr>
  <dimension ref="A1:S39"/>
  <sheetViews>
    <sheetView showGridLines="0" zoomScaleNormal="100" workbookViewId="0">
      <selection activeCell="D7" sqref="D7"/>
    </sheetView>
  </sheetViews>
  <sheetFormatPr defaultColWidth="9.140625" defaultRowHeight="15" x14ac:dyDescent="0.25"/>
  <cols>
    <col min="1" max="1" width="5.7109375" customWidth="1"/>
    <col min="2" max="2" width="30.7109375" customWidth="1"/>
    <col min="3" max="3" width="70.7109375" customWidth="1"/>
    <col min="4" max="4" width="19.7109375" customWidth="1"/>
    <col min="5" max="5" width="5" customWidth="1"/>
    <col min="6" max="6" width="28.85546875" customWidth="1"/>
    <col min="7" max="7" width="63.85546875" customWidth="1"/>
    <col min="8" max="8" width="20.28515625" customWidth="1"/>
    <col min="9" max="9" width="9.140625" customWidth="1"/>
    <col min="10" max="10" width="8.7109375" style="57" customWidth="1"/>
    <col min="12" max="17" width="0" hidden="1" customWidth="1"/>
    <col min="18" max="18" width="22" hidden="1" customWidth="1"/>
    <col min="19" max="34" width="0" hidden="1" customWidth="1"/>
  </cols>
  <sheetData>
    <row r="1" spans="1:19" ht="24.75" customHeight="1" x14ac:dyDescent="0.35">
      <c r="B1" s="862" t="s">
        <v>1099</v>
      </c>
      <c r="C1" s="862"/>
      <c r="D1" s="862"/>
      <c r="E1" s="454"/>
      <c r="F1" s="459"/>
      <c r="G1" s="403"/>
      <c r="H1" s="403"/>
    </row>
    <row r="2" spans="1:19" ht="15.95" customHeight="1" x14ac:dyDescent="0.25">
      <c r="B2" s="862"/>
      <c r="C2" s="862"/>
      <c r="D2" s="862"/>
      <c r="E2" s="454"/>
      <c r="F2" s="455"/>
      <c r="G2" s="403"/>
      <c r="H2" s="403"/>
    </row>
    <row r="3" spans="1:19" ht="30.75" customHeight="1" x14ac:dyDescent="0.25">
      <c r="A3" s="10"/>
      <c r="B3" s="398"/>
      <c r="C3" s="871"/>
      <c r="D3" s="871"/>
      <c r="E3" s="871"/>
      <c r="F3" s="398"/>
      <c r="G3" s="427"/>
      <c r="H3" s="403"/>
    </row>
    <row r="4" spans="1:19" ht="28.5" customHeight="1" thickBot="1" x14ac:dyDescent="0.3">
      <c r="A4" s="10"/>
      <c r="B4" s="863" t="s">
        <v>5167</v>
      </c>
      <c r="C4" s="794"/>
      <c r="D4" s="794"/>
      <c r="E4" s="794"/>
      <c r="F4" s="403"/>
      <c r="G4" s="403"/>
      <c r="H4" s="403"/>
    </row>
    <row r="5" spans="1:19" ht="27.75" customHeight="1" thickBot="1" x14ac:dyDescent="0.3">
      <c r="A5" s="11"/>
      <c r="B5" s="445" t="s">
        <v>1222</v>
      </c>
      <c r="C5" s="795" t="s">
        <v>1541</v>
      </c>
      <c r="D5" s="796"/>
      <c r="E5" s="406"/>
      <c r="F5" s="445" t="s">
        <v>38</v>
      </c>
      <c r="G5" s="795" t="s">
        <v>1516</v>
      </c>
      <c r="H5" s="796"/>
    </row>
    <row r="6" spans="1:19" ht="14.25" customHeight="1" x14ac:dyDescent="0.25">
      <c r="A6" s="11"/>
      <c r="B6" s="446"/>
      <c r="C6" s="447"/>
      <c r="D6" s="447"/>
      <c r="E6" s="406"/>
      <c r="F6" s="448"/>
      <c r="G6" s="447"/>
      <c r="H6" s="447"/>
    </row>
    <row r="7" spans="1:19" ht="24.75" customHeight="1" x14ac:dyDescent="0.25">
      <c r="A7" s="11"/>
      <c r="B7" s="791" t="s">
        <v>889</v>
      </c>
      <c r="C7" s="792"/>
      <c r="D7" s="247"/>
      <c r="E7" s="218"/>
      <c r="F7" s="278" t="s">
        <v>889</v>
      </c>
      <c r="G7" s="279"/>
      <c r="H7" s="247"/>
    </row>
    <row r="8" spans="1:19" ht="33" customHeight="1" x14ac:dyDescent="0.25">
      <c r="A8" s="11"/>
      <c r="B8" s="286" t="s">
        <v>6</v>
      </c>
      <c r="C8" s="283" t="s">
        <v>1551</v>
      </c>
      <c r="D8" s="14"/>
      <c r="E8" s="218"/>
      <c r="F8" s="280" t="s">
        <v>1103</v>
      </c>
      <c r="G8" s="281" t="s">
        <v>21</v>
      </c>
      <c r="H8" s="247"/>
    </row>
    <row r="9" spans="1:19" ht="41.25" customHeight="1" x14ac:dyDescent="0.25">
      <c r="A9" s="827" t="s">
        <v>13</v>
      </c>
      <c r="B9" s="278" t="s">
        <v>1542</v>
      </c>
      <c r="C9" s="361" t="s">
        <v>886</v>
      </c>
      <c r="D9" s="268"/>
      <c r="E9" s="11"/>
      <c r="F9" s="282" t="s">
        <v>1104</v>
      </c>
      <c r="G9" s="283" t="s">
        <v>22</v>
      </c>
      <c r="H9" s="247"/>
    </row>
    <row r="10" spans="1:19" ht="34.5" customHeight="1" x14ac:dyDescent="0.25">
      <c r="A10" s="827"/>
      <c r="B10" s="278" t="s">
        <v>1123</v>
      </c>
      <c r="C10" s="361" t="s">
        <v>2623</v>
      </c>
      <c r="D10" s="247"/>
      <c r="E10" s="11"/>
      <c r="F10" s="804" t="s">
        <v>1105</v>
      </c>
      <c r="G10" s="806" t="s">
        <v>1240</v>
      </c>
      <c r="H10" s="814"/>
      <c r="O10" s="194" t="s">
        <v>23</v>
      </c>
      <c r="P10" s="202" t="s">
        <v>866</v>
      </c>
      <c r="Q10" s="203"/>
    </row>
    <row r="11" spans="1:19" ht="37.5" customHeight="1" x14ac:dyDescent="0.25">
      <c r="A11" s="827"/>
      <c r="B11" s="280" t="s">
        <v>1543</v>
      </c>
      <c r="C11" s="281" t="s">
        <v>6933</v>
      </c>
      <c r="D11" s="247"/>
      <c r="E11" s="188"/>
      <c r="F11" s="805"/>
      <c r="G11" s="807"/>
      <c r="H11" s="815"/>
      <c r="O11" s="194" t="s">
        <v>7</v>
      </c>
      <c r="P11" s="202" t="s">
        <v>25</v>
      </c>
      <c r="Q11" s="203"/>
    </row>
    <row r="12" spans="1:19" ht="33.75" customHeight="1" x14ac:dyDescent="0.25">
      <c r="A12" s="827"/>
      <c r="B12" s="280" t="s">
        <v>1122</v>
      </c>
      <c r="C12" s="281" t="s">
        <v>44</v>
      </c>
      <c r="D12" s="59"/>
      <c r="E12" s="188"/>
      <c r="F12" s="392" t="s">
        <v>1106</v>
      </c>
      <c r="G12" s="277" t="s">
        <v>1109</v>
      </c>
      <c r="H12" s="12"/>
      <c r="O12" s="241" t="s">
        <v>1484</v>
      </c>
      <c r="P12">
        <v>0</v>
      </c>
      <c r="Q12">
        <v>6</v>
      </c>
      <c r="R12" s="26"/>
    </row>
    <row r="13" spans="1:19" ht="32.65" customHeight="1" x14ac:dyDescent="0.25">
      <c r="A13" s="827"/>
      <c r="B13" s="286" t="s">
        <v>1544</v>
      </c>
      <c r="C13" s="283" t="s">
        <v>6934</v>
      </c>
      <c r="D13" s="59"/>
      <c r="E13" s="188"/>
      <c r="F13" s="280" t="s">
        <v>1519</v>
      </c>
      <c r="G13" s="281" t="s">
        <v>1110</v>
      </c>
      <c r="H13" s="247"/>
      <c r="O13" s="1">
        <v>340</v>
      </c>
      <c r="P13">
        <v>1</v>
      </c>
      <c r="Q13">
        <v>9</v>
      </c>
    </row>
    <row r="14" spans="1:19" ht="33" customHeight="1" x14ac:dyDescent="0.25">
      <c r="A14" s="827"/>
      <c r="B14" s="280" t="s">
        <v>1545</v>
      </c>
      <c r="C14" s="281" t="s">
        <v>6935</v>
      </c>
      <c r="D14" s="247"/>
      <c r="E14" s="188"/>
      <c r="F14" s="280" t="s">
        <v>1520</v>
      </c>
      <c r="G14" s="281" t="s">
        <v>26</v>
      </c>
      <c r="H14" s="249"/>
      <c r="O14" s="242" t="s">
        <v>1599</v>
      </c>
    </row>
    <row r="15" spans="1:19" ht="31.5" customHeight="1" x14ac:dyDescent="0.25">
      <c r="A15" s="827"/>
      <c r="B15" s="280" t="s">
        <v>1546</v>
      </c>
      <c r="C15" s="281" t="s">
        <v>17</v>
      </c>
      <c r="D15" s="59"/>
      <c r="E15" s="188"/>
      <c r="F15" s="804" t="s">
        <v>1522</v>
      </c>
      <c r="G15" s="806" t="s">
        <v>1617</v>
      </c>
      <c r="H15" s="814"/>
      <c r="O15" s="242" t="s">
        <v>1600</v>
      </c>
      <c r="Q15" s="93">
        <v>0</v>
      </c>
      <c r="R15" s="83" t="s">
        <v>1620</v>
      </c>
      <c r="S15" s="98" t="s">
        <v>1523</v>
      </c>
    </row>
    <row r="16" spans="1:19" ht="30.4" customHeight="1" x14ac:dyDescent="0.25">
      <c r="A16" s="827"/>
      <c r="B16" s="868" t="s">
        <v>1202</v>
      </c>
      <c r="C16" s="869"/>
      <c r="D16" s="870"/>
      <c r="E16" s="188"/>
      <c r="F16" s="832"/>
      <c r="G16" s="848"/>
      <c r="H16" s="867"/>
      <c r="O16" s="242" t="s">
        <v>1601</v>
      </c>
      <c r="Q16" s="93">
        <v>1</v>
      </c>
      <c r="R16" s="83" t="s">
        <v>1621</v>
      </c>
      <c r="S16" s="98" t="s">
        <v>1623</v>
      </c>
    </row>
    <row r="17" spans="1:19" ht="38.65" customHeight="1" x14ac:dyDescent="0.25">
      <c r="A17" s="827"/>
      <c r="B17" s="798"/>
      <c r="C17" s="799"/>
      <c r="D17" s="800"/>
      <c r="E17" s="188"/>
      <c r="F17" s="805"/>
      <c r="G17" s="807"/>
      <c r="H17" s="815"/>
      <c r="O17" s="242" t="s">
        <v>1602</v>
      </c>
      <c r="Q17" s="101">
        <v>2</v>
      </c>
      <c r="R17" s="83" t="s">
        <v>1622</v>
      </c>
      <c r="S17" s="103" t="s">
        <v>1624</v>
      </c>
    </row>
    <row r="18" spans="1:19" ht="39.4" customHeight="1" x14ac:dyDescent="0.25">
      <c r="A18" s="827"/>
      <c r="B18" s="801"/>
      <c r="C18" s="802"/>
      <c r="D18" s="803"/>
      <c r="E18" s="188"/>
      <c r="F18" s="55" t="s">
        <v>1111</v>
      </c>
      <c r="G18" s="816" t="s">
        <v>1608</v>
      </c>
      <c r="H18" s="817"/>
      <c r="O18" s="242" t="s">
        <v>1603</v>
      </c>
      <c r="Q18" s="101">
        <v>3</v>
      </c>
      <c r="R18" s="57"/>
      <c r="S18" s="103" t="s">
        <v>1625</v>
      </c>
    </row>
    <row r="19" spans="1:19" ht="30.75" customHeight="1" thickBot="1" x14ac:dyDescent="0.3">
      <c r="A19" s="827"/>
      <c r="E19" s="188"/>
      <c r="F19" s="278" t="s">
        <v>5</v>
      </c>
      <c r="G19" s="281" t="s">
        <v>1203</v>
      </c>
      <c r="H19" s="12"/>
      <c r="O19" s="242" t="s">
        <v>1604</v>
      </c>
      <c r="Q19" s="101">
        <v>4</v>
      </c>
      <c r="R19" s="57"/>
      <c r="S19" s="103" t="s">
        <v>1627</v>
      </c>
    </row>
    <row r="20" spans="1:19" ht="28.35" customHeight="1" x14ac:dyDescent="0.25">
      <c r="A20" s="827"/>
      <c r="B20" s="515" t="s">
        <v>5164</v>
      </c>
      <c r="C20" s="512"/>
      <c r="D20" s="518"/>
      <c r="E20" s="188"/>
      <c r="F20" s="278" t="s">
        <v>10</v>
      </c>
      <c r="G20" s="283" t="s">
        <v>1552</v>
      </c>
      <c r="H20" s="58"/>
      <c r="O20" s="242" t="s">
        <v>1605</v>
      </c>
      <c r="Q20" s="101">
        <v>5</v>
      </c>
      <c r="R20" s="57"/>
      <c r="S20" s="103" t="s">
        <v>1628</v>
      </c>
    </row>
    <row r="21" spans="1:19" ht="35.25" customHeight="1" x14ac:dyDescent="0.25">
      <c r="A21" s="827"/>
      <c r="B21" s="864" t="s">
        <v>5168</v>
      </c>
      <c r="C21" s="865"/>
      <c r="D21" s="866"/>
      <c r="E21" s="188"/>
      <c r="F21" s="280" t="s">
        <v>9</v>
      </c>
      <c r="G21" s="281" t="s">
        <v>1551</v>
      </c>
      <c r="H21" s="58"/>
      <c r="Q21" s="101">
        <v>6</v>
      </c>
      <c r="R21" s="57"/>
      <c r="S21" s="103" t="s">
        <v>1626</v>
      </c>
    </row>
    <row r="22" spans="1:19" ht="24.75" customHeight="1" x14ac:dyDescent="0.25">
      <c r="A22" s="827"/>
      <c r="B22" s="516" t="s">
        <v>5165</v>
      </c>
      <c r="C22" s="520"/>
      <c r="D22" s="507"/>
      <c r="E22" s="188"/>
      <c r="F22" s="280" t="s">
        <v>1619</v>
      </c>
      <c r="G22" s="281" t="s">
        <v>1551</v>
      </c>
      <c r="H22" s="58"/>
      <c r="Q22" s="101">
        <v>7</v>
      </c>
      <c r="R22" s="57"/>
      <c r="S22" s="103" t="s">
        <v>1629</v>
      </c>
    </row>
    <row r="23" spans="1:19" ht="20.25" customHeight="1" thickBot="1" x14ac:dyDescent="0.3">
      <c r="A23" s="215"/>
      <c r="B23" s="517"/>
      <c r="C23" s="510"/>
      <c r="D23" s="511"/>
      <c r="E23" s="188"/>
      <c r="F23" s="374"/>
      <c r="G23" s="519"/>
      <c r="H23" s="212"/>
      <c r="Q23" s="101"/>
      <c r="R23" s="57"/>
      <c r="S23" s="19"/>
    </row>
    <row r="24" spans="1:19" ht="19.5" customHeight="1" thickBot="1" x14ac:dyDescent="0.3">
      <c r="A24" s="205"/>
      <c r="B24" s="264"/>
      <c r="C24" s="264"/>
      <c r="D24" s="264"/>
      <c r="E24" s="188"/>
      <c r="F24" s="872"/>
      <c r="G24" s="872"/>
      <c r="H24" s="220"/>
      <c r="Q24" s="101">
        <v>8</v>
      </c>
      <c r="R24" s="57"/>
      <c r="S24" s="57"/>
    </row>
    <row r="25" spans="1:19" ht="28.5" customHeight="1" x14ac:dyDescent="0.25">
      <c r="A25" s="205"/>
      <c r="B25" s="15" t="s">
        <v>3</v>
      </c>
      <c r="C25" s="825" t="str">
        <f>CONCATENATE("F-4600","-",D9,"-",D10,D11,D12,"-",D13,D14)</f>
        <v>F-4600---</v>
      </c>
      <c r="D25" s="826"/>
      <c r="E25" s="251"/>
      <c r="F25" s="252" t="s">
        <v>3</v>
      </c>
      <c r="G25" s="825" t="str">
        <f>CONCATENATE("SYS-10","-",H8,H9,H10,H12,"-",H13,H14,H15)</f>
        <v>SYS-10--</v>
      </c>
      <c r="H25" s="826"/>
    </row>
    <row r="26" spans="1:19" ht="42" customHeight="1" thickBot="1" x14ac:dyDescent="0.3">
      <c r="A26" s="205"/>
      <c r="B26" s="16" t="s">
        <v>39</v>
      </c>
      <c r="C26" s="821" t="str">
        <f>IF(D14="","",VLOOKUP(C25,RF!A3:B3008,2,FALSE))</f>
        <v/>
      </c>
      <c r="D26" s="822"/>
      <c r="E26" s="251"/>
      <c r="F26" s="254" t="s">
        <v>39</v>
      </c>
      <c r="G26" s="821" t="str">
        <f>IF(H15="","",VLOOKUP(G25,RF!A3:B3008,2,FALSE))</f>
        <v/>
      </c>
      <c r="H26" s="822"/>
    </row>
    <row r="27" spans="1:19" ht="20.25" customHeight="1" x14ac:dyDescent="0.25">
      <c r="A27" s="206"/>
      <c r="B27" s="449" t="s">
        <v>1192</v>
      </c>
      <c r="C27" s="450"/>
      <c r="D27" s="450"/>
      <c r="E27" s="450"/>
      <c r="F27" s="450"/>
      <c r="G27" s="450"/>
      <c r="H27" s="452" t="str">
        <f>'F-1000'!V17</f>
        <v>Rev. 18</v>
      </c>
      <c r="I27" s="207"/>
    </row>
    <row r="28" spans="1:19" ht="42.75" customHeight="1" x14ac:dyDescent="0.25">
      <c r="A28" s="206"/>
      <c r="B28" s="823" t="s">
        <v>1196</v>
      </c>
      <c r="C28" s="823"/>
      <c r="D28" s="823"/>
      <c r="E28" s="823"/>
      <c r="F28" s="823"/>
      <c r="G28" s="823"/>
      <c r="H28" s="823"/>
      <c r="I28" s="207"/>
    </row>
    <row r="29" spans="1:19" ht="14.1" customHeight="1" x14ac:dyDescent="0.25">
      <c r="A29" s="206"/>
      <c r="B29" s="438"/>
      <c r="C29" s="438"/>
      <c r="D29" s="438"/>
      <c r="E29" s="438"/>
      <c r="F29" s="438"/>
      <c r="G29" s="438"/>
      <c r="H29" s="438"/>
      <c r="I29" s="207"/>
    </row>
    <row r="30" spans="1:19" ht="10.5" customHeight="1" x14ac:dyDescent="0.25">
      <c r="A30" s="57"/>
      <c r="B30" s="458"/>
      <c r="C30" s="458"/>
      <c r="D30" s="458"/>
      <c r="E30" s="458"/>
      <c r="F30" s="458"/>
      <c r="G30" s="458"/>
      <c r="H30" s="458"/>
      <c r="I30" s="207"/>
    </row>
    <row r="31" spans="1:19" ht="18.75" customHeight="1" x14ac:dyDescent="0.25">
      <c r="B31" s="824" t="s">
        <v>1691</v>
      </c>
      <c r="C31" s="824"/>
      <c r="D31" s="824"/>
      <c r="E31" s="824"/>
      <c r="F31" s="824"/>
      <c r="G31" s="824"/>
      <c r="H31" s="824"/>
      <c r="I31" s="207"/>
    </row>
    <row r="32" spans="1:19" ht="14.1" customHeight="1" x14ac:dyDescent="0.25">
      <c r="A32" s="835"/>
      <c r="B32" s="835"/>
      <c r="C32" s="835"/>
      <c r="D32" s="835"/>
      <c r="E32" s="835"/>
      <c r="F32" s="835"/>
      <c r="G32" s="835"/>
      <c r="H32" s="835"/>
    </row>
    <row r="33" spans="2:10" ht="14.1" customHeight="1" x14ac:dyDescent="0.25"/>
    <row r="35" spans="2:10" x14ac:dyDescent="0.25">
      <c r="D35" s="513"/>
      <c r="E35" s="493"/>
      <c r="F35" s="492"/>
      <c r="G35" s="494"/>
      <c r="H35" s="492"/>
      <c r="I35" s="495"/>
      <c r="J35" s="492"/>
    </row>
    <row r="36" spans="2:10" ht="15" customHeight="1" x14ac:dyDescent="0.25">
      <c r="D36" s="513"/>
      <c r="E36" s="513"/>
      <c r="F36" s="513"/>
      <c r="G36" s="513"/>
      <c r="H36" s="513"/>
      <c r="I36" s="513"/>
      <c r="J36" s="513"/>
    </row>
    <row r="37" spans="2:10" x14ac:dyDescent="0.25">
      <c r="B37" s="513"/>
      <c r="C37" s="513"/>
      <c r="D37" s="513"/>
      <c r="E37" s="513"/>
      <c r="F37" s="513"/>
      <c r="G37" s="513"/>
      <c r="H37" s="513"/>
      <c r="I37" s="513"/>
      <c r="J37" s="513"/>
    </row>
    <row r="38" spans="2:10" ht="15.75" x14ac:dyDescent="0.25">
      <c r="B38" s="263"/>
      <c r="D38" s="514"/>
      <c r="E38" s="264"/>
      <c r="F38" s="264"/>
      <c r="G38" s="264"/>
      <c r="H38" s="263"/>
      <c r="I38" s="263"/>
      <c r="J38" s="263"/>
    </row>
    <row r="39" spans="2:10" x14ac:dyDescent="0.25">
      <c r="B39" s="263"/>
      <c r="C39" s="263"/>
      <c r="D39" s="263"/>
      <c r="E39" s="263"/>
      <c r="F39" s="263"/>
      <c r="G39" s="263"/>
      <c r="H39" s="263"/>
      <c r="I39" s="263"/>
      <c r="J39" s="263"/>
    </row>
  </sheetData>
  <sheetProtection algorithmName="SHA-512" hashValue="GGcKlcB4828+iX+3ptwmEZ3rgUQLdAqW0T1mZOV4MjP9rpLM/6tCWSZxSceFolH8Es31KSmcDo9EzvgxMo56Qw==" saltValue="tLVZvlUNn0GxbAA80D+rIw==" spinCount="100000" sheet="1" formatCells="0" selectLockedCells="1"/>
  <dataConsolidate/>
  <mergeCells count="25">
    <mergeCell ref="A9:A22"/>
    <mergeCell ref="F10:F11"/>
    <mergeCell ref="G10:G11"/>
    <mergeCell ref="H10:H11"/>
    <mergeCell ref="F15:F17"/>
    <mergeCell ref="G15:G17"/>
    <mergeCell ref="H15:H17"/>
    <mergeCell ref="B16:D16"/>
    <mergeCell ref="B17:D18"/>
    <mergeCell ref="G18:H18"/>
    <mergeCell ref="B21:D21"/>
    <mergeCell ref="B28:H28"/>
    <mergeCell ref="B31:H31"/>
    <mergeCell ref="A32:H32"/>
    <mergeCell ref="F24:G24"/>
    <mergeCell ref="C25:D25"/>
    <mergeCell ref="G25:H25"/>
    <mergeCell ref="C26:D26"/>
    <mergeCell ref="G26:H26"/>
    <mergeCell ref="B1:D2"/>
    <mergeCell ref="B4:E4"/>
    <mergeCell ref="C5:D5"/>
    <mergeCell ref="G5:H5"/>
    <mergeCell ref="B7:C7"/>
    <mergeCell ref="C3:E3"/>
  </mergeCells>
  <dataValidations count="1">
    <dataValidation type="list" allowBlank="1" showInputMessage="1" showErrorMessage="1" sqref="H22:H23" xr:uid="{B9A57E88-4E45-4FEB-8583-BBEB3CA23149}">
      <formula1>$R$15:$R$17</formula1>
    </dataValidation>
  </dataValidations>
  <hyperlinks>
    <hyperlink ref="B31:H31" location="'Table of Contents'!A1" display="To return to the index, click this link" xr:uid="{27897835-2DEA-4FB4-9CBF-F5F8D4BEBE2A}"/>
  </hyperlinks>
  <printOptions horizontalCentered="1"/>
  <pageMargins left="0.25" right="0.25" top="0.5" bottom="0.75" header="0.3" footer="0.3"/>
  <pageSetup scale="57" orientation="landscape" r:id="rId1"/>
  <headerFooter>
    <oddHeader>&amp;LONICON Incorporated - Order Form</oddHeader>
    <oddFooter>&amp;C&amp;"-,Bold"11451 Belcher Road South, Largo, FL 33773 • Tel +1 (727) 447-6140 • Fax +1 (727) 442-5699
www.onicon.com • customerservice@onicon.com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01" r:id="rId4" name="Check Box 1">
              <controlPr defaultSize="0" autoFill="0" autoLine="0" autoPict="0">
                <anchor moveWithCells="1">
                  <from>
                    <xdr:col>6</xdr:col>
                    <xdr:colOff>57150</xdr:colOff>
                    <xdr:row>17</xdr:row>
                    <xdr:rowOff>28575</xdr:rowOff>
                  </from>
                  <to>
                    <xdr:col>6</xdr:col>
                    <xdr:colOff>361950</xdr:colOff>
                    <xdr:row>17</xdr:row>
                    <xdr:rowOff>247650</xdr:rowOff>
                  </to>
                </anchor>
              </controlPr>
            </control>
          </mc:Choice>
        </mc:AlternateContent>
        <mc:AlternateContent xmlns:mc="http://schemas.openxmlformats.org/markup-compatibility/2006">
          <mc:Choice Requires="x14">
            <control shapeId="102402" r:id="rId5" name="Check Box 2">
              <controlPr defaultSize="0" autoFill="0" autoLine="0" autoPict="0">
                <anchor moveWithCells="1">
                  <from>
                    <xdr:col>6</xdr:col>
                    <xdr:colOff>1533525</xdr:colOff>
                    <xdr:row>17</xdr:row>
                    <xdr:rowOff>47625</xdr:rowOff>
                  </from>
                  <to>
                    <xdr:col>6</xdr:col>
                    <xdr:colOff>1771650</xdr:colOff>
                    <xdr:row>17</xdr:row>
                    <xdr:rowOff>247650</xdr:rowOff>
                  </to>
                </anchor>
              </controlPr>
            </control>
          </mc:Choice>
        </mc:AlternateContent>
        <mc:AlternateContent xmlns:mc="http://schemas.openxmlformats.org/markup-compatibility/2006">
          <mc:Choice Requires="x14">
            <control shapeId="102403" r:id="rId6" name="Check Box 3">
              <controlPr defaultSize="0" autoFill="0" autoLine="0" autoPict="0">
                <anchor moveWithCells="1">
                  <from>
                    <xdr:col>6</xdr:col>
                    <xdr:colOff>2971800</xdr:colOff>
                    <xdr:row>17</xdr:row>
                    <xdr:rowOff>47625</xdr:rowOff>
                  </from>
                  <to>
                    <xdr:col>6</xdr:col>
                    <xdr:colOff>3276600</xdr:colOff>
                    <xdr:row>17</xdr:row>
                    <xdr:rowOff>266700</xdr:rowOff>
                  </to>
                </anchor>
              </controlPr>
            </control>
          </mc:Choice>
        </mc:AlternateContent>
        <mc:AlternateContent xmlns:mc="http://schemas.openxmlformats.org/markup-compatibility/2006">
          <mc:Choice Requires="x14">
            <control shapeId="102404" r:id="rId7" name="Check Box 4">
              <controlPr defaultSize="0" autoFill="0" autoLine="0" autoPict="0">
                <anchor moveWithCells="1">
                  <from>
                    <xdr:col>6</xdr:col>
                    <xdr:colOff>3876675</xdr:colOff>
                    <xdr:row>17</xdr:row>
                    <xdr:rowOff>38100</xdr:rowOff>
                  </from>
                  <to>
                    <xdr:col>6</xdr:col>
                    <xdr:colOff>4143375</xdr:colOff>
                    <xdr:row>17</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4A7940A-83B6-4A73-B726-D3F8C338751D}">
          <x14:formula1>
            <xm:f>RF!$F$22:$F$24</xm:f>
          </x14:formula1>
          <xm:sqref>H21</xm:sqref>
        </x14:dataValidation>
        <x14:dataValidation type="list" allowBlank="1" showInputMessage="1" showErrorMessage="1" xr:uid="{CE33F591-F79B-4204-A152-8882BE9C894F}">
          <x14:formula1>
            <xm:f>RF!$J$3:$J$10</xm:f>
          </x14:formula1>
          <xm:sqref>D8</xm:sqref>
        </x14:dataValidation>
        <x14:dataValidation type="list" allowBlank="1" showInputMessage="1" showErrorMessage="1" xr:uid="{461299F8-773B-442F-BCFE-944A14C5B8F5}">
          <x14:formula1>
            <xm:f>RF!$H$22:$H$26</xm:f>
          </x14:formula1>
          <xm:sqref>H20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8E9B6-A072-4D5D-B0F3-D095642E937E}">
  <sheetPr codeName="Sheet13">
    <tabColor rgb="FF7030A0"/>
    <pageSetUpPr autoPageBreaks="0" fitToPage="1"/>
  </sheetPr>
  <dimension ref="A1:BM129"/>
  <sheetViews>
    <sheetView showGridLines="0" zoomScaleNormal="100" workbookViewId="0">
      <selection activeCell="D7" sqref="D7"/>
    </sheetView>
  </sheetViews>
  <sheetFormatPr defaultColWidth="9.140625" defaultRowHeight="15" x14ac:dyDescent="0.25"/>
  <cols>
    <col min="1" max="1" width="5.7109375" customWidth="1"/>
    <col min="2" max="2" width="26.7109375" customWidth="1"/>
    <col min="3" max="3" width="72.28515625" customWidth="1"/>
    <col min="4" max="4" width="30.140625" customWidth="1"/>
    <col min="5" max="5" width="5.42578125" customWidth="1"/>
    <col min="6" max="6" width="29.28515625" customWidth="1"/>
    <col min="7" max="7" width="66" customWidth="1"/>
    <col min="8" max="8" width="22.140625" customWidth="1"/>
    <col min="9" max="9" width="9.140625" customWidth="1"/>
    <col min="10" max="10" width="0" hidden="1" customWidth="1"/>
    <col min="11" max="27" width="9.140625" hidden="1" customWidth="1"/>
    <col min="28" max="28" width="36" hidden="1" customWidth="1"/>
    <col min="29" max="30" width="9.140625" hidden="1" customWidth="1"/>
    <col min="31" max="31" width="21.5703125" hidden="1" customWidth="1"/>
    <col min="32" max="43" width="9.140625" hidden="1" customWidth="1"/>
    <col min="44" max="44" width="21.5703125" hidden="1" customWidth="1"/>
    <col min="45" max="45" width="22.5703125" hidden="1" customWidth="1"/>
    <col min="46" max="46" width="9.140625" hidden="1" customWidth="1"/>
    <col min="47" max="47" width="19.7109375" hidden="1" customWidth="1"/>
    <col min="48" max="49" width="9.140625" hidden="1" customWidth="1"/>
    <col min="50" max="50" width="36" hidden="1" customWidth="1"/>
    <col min="51" max="51" width="9.140625" hidden="1" customWidth="1"/>
    <col min="52" max="52" width="14" hidden="1" customWidth="1"/>
    <col min="53" max="53" width="42.140625" hidden="1" customWidth="1"/>
    <col min="54" max="54" width="9.140625" hidden="1" customWidth="1"/>
    <col min="55" max="55" width="33.28515625" hidden="1" customWidth="1"/>
    <col min="56" max="65" width="9.140625" hidden="1" customWidth="1"/>
    <col min="66" max="73" width="9.140625" customWidth="1"/>
  </cols>
  <sheetData>
    <row r="1" spans="1:56" ht="39" customHeight="1" x14ac:dyDescent="0.25">
      <c r="B1" s="531" t="s">
        <v>1547</v>
      </c>
      <c r="C1" s="453"/>
      <c r="D1" s="453"/>
      <c r="E1" s="454"/>
      <c r="F1" s="454"/>
      <c r="G1" s="403"/>
      <c r="H1" s="403"/>
    </row>
    <row r="2" spans="1:56" ht="19.5" customHeight="1" x14ac:dyDescent="0.25">
      <c r="B2" s="453"/>
      <c r="C2" s="453"/>
      <c r="D2" s="453"/>
      <c r="E2" s="454"/>
      <c r="F2" s="454"/>
      <c r="G2" s="403"/>
      <c r="H2" s="403"/>
    </row>
    <row r="3" spans="1:56" ht="20.25" customHeight="1" x14ac:dyDescent="0.25">
      <c r="B3" s="398"/>
      <c r="C3" s="398"/>
      <c r="D3" s="398"/>
      <c r="E3" s="398"/>
      <c r="F3" s="455"/>
      <c r="G3" s="403"/>
      <c r="H3" s="403"/>
    </row>
    <row r="4" spans="1:56" ht="24.75" customHeight="1" thickBot="1" x14ac:dyDescent="0.3">
      <c r="A4" s="10"/>
      <c r="B4" s="794" t="s">
        <v>1232</v>
      </c>
      <c r="C4" s="794"/>
      <c r="D4" s="794"/>
      <c r="E4" s="794"/>
      <c r="F4" s="398"/>
      <c r="G4" s="403"/>
      <c r="H4" s="403"/>
    </row>
    <row r="5" spans="1:56" ht="27.4" customHeight="1" thickBot="1" x14ac:dyDescent="0.3">
      <c r="A5" s="10"/>
      <c r="B5" s="445" t="s">
        <v>1515</v>
      </c>
      <c r="C5" s="795" t="s">
        <v>3872</v>
      </c>
      <c r="D5" s="796"/>
      <c r="E5" s="403"/>
      <c r="F5" s="445" t="s">
        <v>45</v>
      </c>
      <c r="G5" s="795" t="s">
        <v>1635</v>
      </c>
      <c r="H5" s="796"/>
    </row>
    <row r="6" spans="1:56" ht="13.5" customHeight="1" x14ac:dyDescent="0.25">
      <c r="A6" s="11"/>
      <c r="B6" s="845"/>
      <c r="C6" s="845"/>
      <c r="D6" s="845"/>
      <c r="E6" s="374"/>
      <c r="F6" s="448"/>
      <c r="G6" s="447"/>
      <c r="H6" s="447"/>
    </row>
    <row r="7" spans="1:56" ht="29.25" customHeight="1" x14ac:dyDescent="0.25">
      <c r="A7" s="11"/>
      <c r="B7" s="791" t="s">
        <v>889</v>
      </c>
      <c r="C7" s="792"/>
      <c r="D7" s="247"/>
      <c r="E7" s="186"/>
      <c r="F7" s="282" t="s">
        <v>889</v>
      </c>
      <c r="G7" s="288"/>
      <c r="H7" s="249"/>
    </row>
    <row r="8" spans="1:56" ht="31.5" customHeight="1" x14ac:dyDescent="0.25">
      <c r="A8" s="11"/>
      <c r="B8" s="280" t="s">
        <v>6</v>
      </c>
      <c r="C8" s="281" t="s">
        <v>1550</v>
      </c>
      <c r="D8" s="14"/>
      <c r="E8" s="186"/>
      <c r="F8" s="282" t="s">
        <v>1125</v>
      </c>
      <c r="G8" s="289" t="s">
        <v>1636</v>
      </c>
      <c r="H8" s="249"/>
    </row>
    <row r="9" spans="1:56" ht="31.5" customHeight="1" x14ac:dyDescent="0.25">
      <c r="A9" s="205" t="s">
        <v>13</v>
      </c>
      <c r="B9" s="278" t="s">
        <v>1549</v>
      </c>
      <c r="C9" s="281" t="s">
        <v>1551</v>
      </c>
      <c r="D9" s="58"/>
      <c r="E9" s="11"/>
      <c r="F9" s="282" t="s">
        <v>0</v>
      </c>
      <c r="G9" s="289" t="s">
        <v>1637</v>
      </c>
      <c r="H9" s="249"/>
    </row>
    <row r="10" spans="1:56" ht="28.15" customHeight="1" x14ac:dyDescent="0.25">
      <c r="A10" s="205"/>
      <c r="B10" s="282" t="s">
        <v>1517</v>
      </c>
      <c r="C10" s="283" t="s">
        <v>1649</v>
      </c>
      <c r="D10" s="58"/>
      <c r="E10" s="11"/>
      <c r="F10" s="282" t="s">
        <v>1126</v>
      </c>
      <c r="G10" s="289" t="s">
        <v>1638</v>
      </c>
      <c r="H10" s="249"/>
      <c r="AD10" s="194" t="s">
        <v>1102</v>
      </c>
      <c r="AE10" s="192" t="s">
        <v>910</v>
      </c>
      <c r="AF10" s="195"/>
    </row>
    <row r="11" spans="1:56" ht="31.9" customHeight="1" x14ac:dyDescent="0.25">
      <c r="A11" s="205"/>
      <c r="B11" s="280" t="s">
        <v>1518</v>
      </c>
      <c r="C11" s="281" t="s">
        <v>1184</v>
      </c>
      <c r="D11" s="247"/>
      <c r="E11" s="188"/>
      <c r="F11" s="282" t="s">
        <v>1639</v>
      </c>
      <c r="G11" s="289" t="s">
        <v>1642</v>
      </c>
      <c r="H11" s="249"/>
      <c r="AB11" s="198" t="s">
        <v>1524</v>
      </c>
      <c r="AC11" s="199" t="s">
        <v>1525</v>
      </c>
      <c r="AD11" s="200" t="str">
        <f>IF(OR(AND(D8=$AB$13,D12=$AC$14),AND(D8=$AB$13,D12=$AC$15)),$AD$16,IF(AND(D8=$AB$13,D12=$AC$13),$AD$13,IF(OR(AND(D8=$AB$14,D12=$AC$14),AND(D8=$AB$14,D12=$AC$15)),$AD$16,IF(AND(D8=$AB$14,D12=$AC$13),$AD$13,IF(OR(AND(D8=$AB$15,D12=$AC$14),AND(D8=$AB$15,D12=$AC$15)),$AD$16,IF(AND(D8=$AB$15,D12=$AC$13),$AD$14,IF(AND(D8=$AB$18,D12=$AC$13),$AD$14,IF(AND(D8=$AB$19,D12=$AC$13),$AD$15,IF(AND(D8=$AB$20,D12=$AC$13),$AD$15,IF(AND(D8=$AB$21,D12=$AC$13),$AD$14,IF(AND(D8=$AB$22,D12=$AC$13),$AD$13,IF(AND(D8=$AB$23,D12=$AC$13),$AD$13,IF(AND(D8=$AB$24,D12=$AC$13),$AD$13,IF(AND(D8=$AB$25,D12=$AC$13),$AD$13,IF(AND(D8=$AB$26,D12=$AC$13),$AD$13,IF(OR(AND(D8=$AB$16,D12=$AC$14),AND(D8=$AB$16,D12=$AC$15)),$AD$16,IF(AND(D8=$AB$16,D12=$AC$13),$AD$13,"")))))))))))))))))</f>
        <v/>
      </c>
    </row>
    <row r="12" spans="1:56" ht="31.9" customHeight="1" x14ac:dyDescent="0.25">
      <c r="A12" s="205"/>
      <c r="B12" s="280" t="s">
        <v>1292</v>
      </c>
      <c r="C12" s="281" t="s">
        <v>1704</v>
      </c>
      <c r="D12" s="268"/>
      <c r="E12" s="188"/>
      <c r="F12" s="282" t="s">
        <v>1640</v>
      </c>
      <c r="G12" s="289" t="s">
        <v>1641</v>
      </c>
      <c r="H12" s="249"/>
      <c r="AB12" s="83" t="s">
        <v>6</v>
      </c>
      <c r="AC12" s="83"/>
      <c r="AD12" s="83" t="s">
        <v>1253</v>
      </c>
      <c r="AE12" s="83"/>
      <c r="AF12" s="705"/>
      <c r="AG12" s="707"/>
      <c r="AH12" s="83"/>
      <c r="AI12" s="84" t="s">
        <v>1556</v>
      </c>
      <c r="AJ12" s="85" t="s">
        <v>1557</v>
      </c>
      <c r="AK12" s="86" t="s">
        <v>1558</v>
      </c>
      <c r="AL12" s="85" t="s">
        <v>1559</v>
      </c>
      <c r="AM12" s="85" t="s">
        <v>1560</v>
      </c>
      <c r="AN12" s="85" t="s">
        <v>1561</v>
      </c>
      <c r="AO12" s="86" t="s">
        <v>1562</v>
      </c>
      <c r="AP12" s="87"/>
      <c r="AQ12" s="88" t="s">
        <v>1261</v>
      </c>
      <c r="AR12" s="88" t="s">
        <v>1262</v>
      </c>
      <c r="AS12" s="87" t="s">
        <v>1263</v>
      </c>
      <c r="AT12" s="89" t="s">
        <v>1264</v>
      </c>
      <c r="AU12" s="89" t="s">
        <v>1265</v>
      </c>
      <c r="AV12" s="83" t="s">
        <v>1266</v>
      </c>
      <c r="AW12" s="83"/>
      <c r="AX12" s="89" t="s">
        <v>6</v>
      </c>
      <c r="AY12" s="83" t="s">
        <v>1267</v>
      </c>
      <c r="AZ12" s="83" t="s">
        <v>1268</v>
      </c>
      <c r="BA12" s="90" t="s">
        <v>1263</v>
      </c>
      <c r="BB12" s="89" t="s">
        <v>1269</v>
      </c>
      <c r="BC12" s="89" t="s">
        <v>1270</v>
      </c>
      <c r="BD12" s="83" t="s">
        <v>1266</v>
      </c>
    </row>
    <row r="13" spans="1:56" ht="42" customHeight="1" x14ac:dyDescent="0.25">
      <c r="A13" s="205"/>
      <c r="B13" s="282" t="s">
        <v>1521</v>
      </c>
      <c r="C13" s="283" t="s">
        <v>16</v>
      </c>
      <c r="D13" s="269"/>
      <c r="E13" s="188"/>
      <c r="F13" s="804" t="s">
        <v>1522</v>
      </c>
      <c r="G13" s="844" t="s">
        <v>50</v>
      </c>
      <c r="H13" s="873"/>
      <c r="AB13" s="85" t="s">
        <v>863</v>
      </c>
      <c r="AC13" s="91" t="s">
        <v>4</v>
      </c>
      <c r="AD13" s="92">
        <v>1</v>
      </c>
      <c r="AE13" s="86" t="s">
        <v>1449</v>
      </c>
      <c r="AF13" s="706"/>
      <c r="AG13" s="707"/>
      <c r="AH13" s="86"/>
      <c r="AI13" s="86" t="s">
        <v>1271</v>
      </c>
      <c r="AJ13" s="86" t="s">
        <v>1272</v>
      </c>
      <c r="AK13" s="86" t="s">
        <v>1273</v>
      </c>
      <c r="AL13" s="86" t="s">
        <v>1274</v>
      </c>
      <c r="AM13" s="86" t="s">
        <v>1275</v>
      </c>
      <c r="AN13" s="86" t="s">
        <v>1276</v>
      </c>
      <c r="AO13" s="91" t="s">
        <v>4</v>
      </c>
      <c r="AP13" s="87"/>
      <c r="AQ13" s="93">
        <v>1</v>
      </c>
      <c r="AR13" s="86" t="s">
        <v>1449</v>
      </c>
      <c r="AS13" s="86" t="str">
        <f>_xlfn.CONCAT(AR13,AQ13)</f>
        <v>0.75 inches (20 mm)1</v>
      </c>
      <c r="AT13" s="86" t="s">
        <v>1562</v>
      </c>
      <c r="AU13" s="86" t="str">
        <f>_xlfn.CONCAT(D9,D11)</f>
        <v/>
      </c>
      <c r="AV13" s="86" t="str">
        <f>IF(D12="","",VLOOKUP(AU13,AS13:AT46,2,FALSE))</f>
        <v/>
      </c>
      <c r="AW13" s="83"/>
      <c r="AX13" s="85" t="s">
        <v>863</v>
      </c>
      <c r="AY13" s="94" t="s">
        <v>4</v>
      </c>
      <c r="AZ13" s="83" t="s">
        <v>1277</v>
      </c>
      <c r="BA13" s="89" t="str">
        <f>_xlfn.CONCAT(AX13,AY13,AZ13)</f>
        <v>Chilled Water (CHW)00Carbon Steel</v>
      </c>
      <c r="BB13" s="83" t="s">
        <v>1563</v>
      </c>
      <c r="BC13" s="89" t="str">
        <f>_xlfn.CONCAT(D8,D12,D10)</f>
        <v/>
      </c>
      <c r="BD13" s="83" t="str">
        <f>IF(D13="","",VLOOKUP(BC13,BA13:BB118,2,FALSE))</f>
        <v/>
      </c>
    </row>
    <row r="14" spans="1:56" ht="53.25" customHeight="1" x14ac:dyDescent="0.25">
      <c r="A14" s="205"/>
      <c r="B14" s="282" t="s">
        <v>1553</v>
      </c>
      <c r="C14" s="283" t="s">
        <v>2624</v>
      </c>
      <c r="D14" s="269"/>
      <c r="E14" s="188"/>
      <c r="F14" s="805"/>
      <c r="G14" s="845"/>
      <c r="H14" s="874"/>
      <c r="R14" s="26"/>
      <c r="AB14" s="85" t="s">
        <v>865</v>
      </c>
      <c r="AC14" s="91" t="s">
        <v>1279</v>
      </c>
      <c r="AD14" s="92">
        <v>2</v>
      </c>
      <c r="AE14" s="86" t="s">
        <v>1450</v>
      </c>
      <c r="AF14" s="86">
        <f>IF(D22=RF!$F$24,"XX",D14)</f>
        <v>0</v>
      </c>
      <c r="AG14" s="142" t="str">
        <f>CONCATENATE("F-1",D11,D12,"-",D13,"-",AF14,"-",D15,D16,D17,AD11,"-",D18)</f>
        <v>F-1--0--</v>
      </c>
      <c r="AH14" s="86"/>
      <c r="AI14" s="86" t="s">
        <v>1272</v>
      </c>
      <c r="AJ14" s="86" t="s">
        <v>1273</v>
      </c>
      <c r="AK14" s="86" t="s">
        <v>1274</v>
      </c>
      <c r="AL14" s="86" t="s">
        <v>1275</v>
      </c>
      <c r="AM14" s="86" t="s">
        <v>1276</v>
      </c>
      <c r="AN14" s="83"/>
      <c r="AO14" s="87"/>
      <c r="AP14" s="87"/>
      <c r="AQ14" s="93">
        <v>1</v>
      </c>
      <c r="AR14" s="86" t="s">
        <v>1450</v>
      </c>
      <c r="AS14" s="86" t="str">
        <f t="shared" ref="AS14:AS46" si="0">_xlfn.CONCAT(AR14,AQ14)</f>
        <v>1 inches (25 mm)1</v>
      </c>
      <c r="AT14" s="86" t="s">
        <v>1562</v>
      </c>
      <c r="AU14" s="86"/>
      <c r="AV14" s="86"/>
      <c r="AW14" s="83"/>
      <c r="AX14" s="85" t="s">
        <v>865</v>
      </c>
      <c r="AY14" s="94" t="s">
        <v>4</v>
      </c>
      <c r="AZ14" s="83" t="s">
        <v>1277</v>
      </c>
      <c r="BA14" s="89" t="str">
        <f t="shared" ref="BA14:BA49" si="1">_xlfn.CONCAT(AX14,AY14,AZ14)</f>
        <v>Condenser Water (CW)00Carbon Steel</v>
      </c>
      <c r="BB14" s="83" t="s">
        <v>1563</v>
      </c>
      <c r="BC14" s="83"/>
      <c r="BD14" s="83"/>
    </row>
    <row r="15" spans="1:56" ht="53.25" customHeight="1" x14ac:dyDescent="0.25">
      <c r="A15" s="205"/>
      <c r="B15" s="282" t="s">
        <v>1120</v>
      </c>
      <c r="C15" s="283" t="s">
        <v>1569</v>
      </c>
      <c r="D15" s="59"/>
      <c r="E15" s="188"/>
      <c r="F15" s="280" t="s">
        <v>51</v>
      </c>
      <c r="G15" s="290"/>
      <c r="H15" s="59"/>
      <c r="AB15" s="85" t="s">
        <v>864</v>
      </c>
      <c r="AC15" s="91" t="s">
        <v>1280</v>
      </c>
      <c r="AD15" s="92">
        <v>3</v>
      </c>
      <c r="AE15" s="86" t="s">
        <v>1451</v>
      </c>
      <c r="AF15" s="86"/>
      <c r="AG15" s="142"/>
      <c r="AH15" s="86"/>
      <c r="AI15" s="86"/>
      <c r="AJ15" s="86" t="s">
        <v>1274</v>
      </c>
      <c r="AK15" s="86" t="s">
        <v>1275</v>
      </c>
      <c r="AL15" s="86" t="s">
        <v>1276</v>
      </c>
      <c r="AM15" s="83"/>
      <c r="AN15" s="83"/>
      <c r="AO15" s="87"/>
      <c r="AP15" s="87"/>
      <c r="AQ15" s="93">
        <v>1</v>
      </c>
      <c r="AR15" s="86" t="s">
        <v>1451</v>
      </c>
      <c r="AS15" s="86" t="str">
        <f t="shared" si="0"/>
        <v>1.25 inches (32 mm)1</v>
      </c>
      <c r="AT15" s="86" t="s">
        <v>1556</v>
      </c>
      <c r="AU15" s="86"/>
      <c r="AV15" s="86"/>
      <c r="AW15" s="83"/>
      <c r="AX15" s="85" t="s">
        <v>864</v>
      </c>
      <c r="AY15" s="94" t="s">
        <v>4</v>
      </c>
      <c r="AZ15" s="83" t="s">
        <v>1277</v>
      </c>
      <c r="BA15" s="89" t="str">
        <f t="shared" si="1"/>
        <v>Heating Hot Water (HHW)00Carbon Steel</v>
      </c>
      <c r="BB15" s="83" t="s">
        <v>1563</v>
      </c>
      <c r="BC15" s="83"/>
      <c r="BD15" s="83"/>
    </row>
    <row r="16" spans="1:56" ht="34.5" customHeight="1" x14ac:dyDescent="0.25">
      <c r="A16" s="205"/>
      <c r="B16" s="278" t="s">
        <v>1112</v>
      </c>
      <c r="C16" s="281" t="s">
        <v>1555</v>
      </c>
      <c r="D16" s="59"/>
      <c r="E16" s="188"/>
      <c r="F16" s="282" t="s">
        <v>1111</v>
      </c>
      <c r="G16" s="283" t="s">
        <v>1211</v>
      </c>
      <c r="H16" s="247"/>
      <c r="AB16" s="85" t="s">
        <v>872</v>
      </c>
      <c r="AC16" s="95"/>
      <c r="AD16" s="92">
        <v>9</v>
      </c>
      <c r="AE16" s="86" t="s">
        <v>1452</v>
      </c>
      <c r="AF16" s="86"/>
      <c r="AG16" s="142"/>
      <c r="AH16" s="86"/>
      <c r="AI16" s="86"/>
      <c r="AJ16" s="86" t="s">
        <v>1275</v>
      </c>
      <c r="AK16" s="86" t="s">
        <v>1276</v>
      </c>
      <c r="AL16" s="83"/>
      <c r="AM16" s="83"/>
      <c r="AN16" s="83"/>
      <c r="AO16" s="87"/>
      <c r="AP16" s="87"/>
      <c r="AQ16" s="93">
        <v>1</v>
      </c>
      <c r="AR16" s="86" t="s">
        <v>1452</v>
      </c>
      <c r="AS16" s="86" t="str">
        <f t="shared" si="0"/>
        <v>1.5 inches (40 mm)1</v>
      </c>
      <c r="AT16" s="86" t="s">
        <v>1556</v>
      </c>
      <c r="AU16" s="86"/>
      <c r="AV16" s="86"/>
      <c r="AW16" s="83"/>
      <c r="AX16" s="85" t="s">
        <v>872</v>
      </c>
      <c r="AY16" s="94" t="s">
        <v>4</v>
      </c>
      <c r="AZ16" s="83" t="s">
        <v>1277</v>
      </c>
      <c r="BA16" s="89" t="str">
        <f t="shared" si="1"/>
        <v>Make Up Water (MU) (Non-Potable)00Carbon Steel</v>
      </c>
      <c r="BB16" s="83" t="s">
        <v>1563</v>
      </c>
      <c r="BC16" s="83"/>
      <c r="BD16" s="83"/>
    </row>
    <row r="17" spans="1:57" ht="54.75" customHeight="1" x14ac:dyDescent="0.25">
      <c r="A17" s="205"/>
      <c r="B17" s="278" t="s">
        <v>1121</v>
      </c>
      <c r="C17" s="281" t="s">
        <v>3532</v>
      </c>
      <c r="D17" s="59"/>
      <c r="E17" s="188"/>
      <c r="F17" s="278" t="s">
        <v>5</v>
      </c>
      <c r="G17" s="281" t="s">
        <v>1193</v>
      </c>
      <c r="H17" s="247"/>
      <c r="AB17" s="85" t="s">
        <v>1716</v>
      </c>
      <c r="AC17" s="85"/>
      <c r="AD17" s="85"/>
      <c r="AE17" s="86" t="s">
        <v>1453</v>
      </c>
      <c r="AF17" s="86"/>
      <c r="AG17" s="142"/>
      <c r="AH17" s="83"/>
      <c r="AI17" s="86"/>
      <c r="AJ17" s="86" t="s">
        <v>1276</v>
      </c>
      <c r="AK17" s="86"/>
      <c r="AL17" s="83"/>
      <c r="AM17" s="83"/>
      <c r="AN17" s="83"/>
      <c r="AO17" s="87"/>
      <c r="AP17" s="87"/>
      <c r="AQ17" s="93">
        <v>1</v>
      </c>
      <c r="AR17" s="86" t="s">
        <v>1453</v>
      </c>
      <c r="AS17" s="86" t="str">
        <f t="shared" si="0"/>
        <v>2 inches (50 mm)1</v>
      </c>
      <c r="AT17" s="86" t="s">
        <v>1556</v>
      </c>
      <c r="AU17" s="86"/>
      <c r="AV17" s="86"/>
      <c r="AW17" s="83"/>
      <c r="AX17" s="85" t="s">
        <v>863</v>
      </c>
      <c r="AY17" s="94" t="s">
        <v>4</v>
      </c>
      <c r="AZ17" s="83" t="s">
        <v>1281</v>
      </c>
      <c r="BA17" s="89" t="str">
        <f t="shared" si="1"/>
        <v>Chilled Water (CHW)00Copper</v>
      </c>
      <c r="BB17" s="83" t="s">
        <v>1563</v>
      </c>
      <c r="BC17" s="83"/>
      <c r="BD17" s="83"/>
    </row>
    <row r="18" spans="1:57" ht="35.25" customHeight="1" x14ac:dyDescent="0.25">
      <c r="A18" s="205"/>
      <c r="B18" s="280" t="s">
        <v>3870</v>
      </c>
      <c r="C18" s="281" t="s">
        <v>3871</v>
      </c>
      <c r="D18" s="59"/>
      <c r="E18" s="188"/>
      <c r="F18" s="280" t="s">
        <v>9</v>
      </c>
      <c r="G18" s="281" t="s">
        <v>1551</v>
      </c>
      <c r="H18" s="247"/>
      <c r="AB18" s="85" t="s">
        <v>1172</v>
      </c>
      <c r="AC18" s="98"/>
      <c r="AD18" s="98"/>
      <c r="AE18" s="87" t="s">
        <v>1454</v>
      </c>
      <c r="AF18" s="86"/>
      <c r="AG18" s="142"/>
      <c r="AH18" s="83"/>
      <c r="AI18" s="83"/>
      <c r="AJ18" s="83"/>
      <c r="AK18" s="83"/>
      <c r="AL18" s="83"/>
      <c r="AM18" s="83"/>
      <c r="AN18" s="99"/>
      <c r="AO18" s="87"/>
      <c r="AP18" s="87"/>
      <c r="AQ18" s="93">
        <v>1</v>
      </c>
      <c r="AR18" s="87" t="s">
        <v>1454</v>
      </c>
      <c r="AS18" s="86" t="str">
        <f t="shared" si="0"/>
        <v>2.5 inches (65 mm)1</v>
      </c>
      <c r="AT18" s="86" t="s">
        <v>1556</v>
      </c>
      <c r="AU18" s="86"/>
      <c r="AV18" s="86"/>
      <c r="AW18" s="83"/>
      <c r="AX18" s="85" t="s">
        <v>865</v>
      </c>
      <c r="AY18" s="94" t="s">
        <v>4</v>
      </c>
      <c r="AZ18" s="83" t="s">
        <v>1281</v>
      </c>
      <c r="BA18" s="89" t="str">
        <f t="shared" si="1"/>
        <v>Condenser Water (CW)00Copper</v>
      </c>
      <c r="BB18" s="83" t="s">
        <v>1563</v>
      </c>
      <c r="BC18" s="83"/>
      <c r="BD18" s="83"/>
    </row>
    <row r="19" spans="1:57" ht="32.25" customHeight="1" x14ac:dyDescent="0.25">
      <c r="A19" s="205"/>
      <c r="B19" s="280" t="s">
        <v>18</v>
      </c>
      <c r="C19" s="281" t="s">
        <v>890</v>
      </c>
      <c r="D19" s="59"/>
      <c r="E19" s="188"/>
      <c r="F19" s="875" t="s">
        <v>1202</v>
      </c>
      <c r="G19" s="876"/>
      <c r="H19" s="877"/>
      <c r="AB19" s="85" t="s">
        <v>1173</v>
      </c>
      <c r="AC19" s="98"/>
      <c r="AD19" s="98"/>
      <c r="AE19" s="88" t="s">
        <v>1455</v>
      </c>
      <c r="AF19" s="86"/>
      <c r="AG19" s="142"/>
      <c r="AH19" s="83"/>
      <c r="AI19" s="83"/>
      <c r="AJ19" s="83"/>
      <c r="AK19" s="83"/>
      <c r="AL19" s="83"/>
      <c r="AM19" s="83"/>
      <c r="AN19" s="99"/>
      <c r="AO19" s="87"/>
      <c r="AP19" s="87"/>
      <c r="AQ19" s="93"/>
      <c r="AR19" s="87"/>
      <c r="AS19" s="86"/>
      <c r="AT19" s="86"/>
      <c r="AU19" s="86"/>
      <c r="AV19" s="86"/>
      <c r="AW19" s="83"/>
      <c r="AX19" s="85"/>
      <c r="AY19" s="94"/>
      <c r="AZ19" s="83"/>
      <c r="BA19" s="89"/>
      <c r="BB19" s="83"/>
      <c r="BC19" s="83"/>
      <c r="BD19" s="83"/>
    </row>
    <row r="20" spans="1:57" ht="28.5" customHeight="1" x14ac:dyDescent="0.25">
      <c r="A20" s="205"/>
      <c r="B20" s="280" t="s">
        <v>12</v>
      </c>
      <c r="C20" s="281" t="s">
        <v>1185</v>
      </c>
      <c r="D20" s="247"/>
      <c r="E20" s="188"/>
      <c r="F20" s="878"/>
      <c r="G20" s="879"/>
      <c r="H20" s="880"/>
      <c r="AB20" s="85" t="s">
        <v>1174</v>
      </c>
      <c r="AC20" s="98"/>
      <c r="AD20" s="98"/>
      <c r="AE20" s="88" t="s">
        <v>1456</v>
      </c>
      <c r="AF20" s="86"/>
      <c r="AG20" s="142"/>
      <c r="AH20" s="83"/>
      <c r="AI20" s="83"/>
      <c r="AJ20" s="83"/>
      <c r="AK20" s="83"/>
      <c r="AL20" s="83"/>
      <c r="AM20" s="83"/>
      <c r="AN20" s="99"/>
      <c r="AO20" s="87"/>
      <c r="AP20" s="87"/>
      <c r="AQ20" s="93">
        <v>1</v>
      </c>
      <c r="AR20" s="88" t="s">
        <v>1455</v>
      </c>
      <c r="AS20" s="86" t="str">
        <f t="shared" si="0"/>
        <v>3 inches (80 mm)1</v>
      </c>
      <c r="AT20" s="86" t="s">
        <v>1557</v>
      </c>
      <c r="AU20" s="86"/>
      <c r="AV20" s="86"/>
      <c r="AW20" s="83"/>
      <c r="AX20" s="85" t="s">
        <v>864</v>
      </c>
      <c r="AY20" s="94" t="s">
        <v>4</v>
      </c>
      <c r="AZ20" s="83" t="s">
        <v>1281</v>
      </c>
      <c r="BA20" s="89" t="str">
        <f t="shared" si="1"/>
        <v>Heating Hot Water (HHW)00Copper</v>
      </c>
      <c r="BB20" s="83" t="s">
        <v>1563</v>
      </c>
      <c r="BC20" s="83"/>
      <c r="BD20" s="83"/>
    </row>
    <row r="21" spans="1:57" ht="33.75" customHeight="1" x14ac:dyDescent="0.25">
      <c r="A21" s="205"/>
      <c r="B21" s="282" t="s">
        <v>1183</v>
      </c>
      <c r="C21" s="281" t="s">
        <v>1645</v>
      </c>
      <c r="D21" s="58"/>
      <c r="E21" s="188"/>
      <c r="F21" s="878"/>
      <c r="G21" s="879"/>
      <c r="H21" s="880"/>
      <c r="AB21" s="85" t="s">
        <v>1175</v>
      </c>
      <c r="AC21" s="100" t="s">
        <v>4</v>
      </c>
      <c r="AD21" s="101"/>
      <c r="AE21" s="101" t="s">
        <v>1457</v>
      </c>
      <c r="AF21" s="86"/>
      <c r="AG21" s="142"/>
      <c r="AH21" s="83"/>
      <c r="AI21" s="83"/>
      <c r="AJ21" s="83"/>
      <c r="AK21" s="83"/>
      <c r="AL21" s="83"/>
      <c r="AM21" s="83"/>
      <c r="AN21" s="99"/>
      <c r="AO21" s="87"/>
      <c r="AP21" s="87"/>
      <c r="AQ21" s="93">
        <v>1</v>
      </c>
      <c r="AR21" s="88" t="s">
        <v>1456</v>
      </c>
      <c r="AS21" s="86" t="str">
        <f t="shared" si="0"/>
        <v>4 inches (100 mm)1</v>
      </c>
      <c r="AT21" s="86" t="s">
        <v>1557</v>
      </c>
      <c r="AU21" s="86"/>
      <c r="AV21" s="86"/>
      <c r="AW21" s="83"/>
      <c r="AX21" s="85" t="s">
        <v>872</v>
      </c>
      <c r="AY21" s="94" t="s">
        <v>4</v>
      </c>
      <c r="AZ21" s="83" t="s">
        <v>1281</v>
      </c>
      <c r="BA21" s="89" t="str">
        <f t="shared" si="1"/>
        <v>Make Up Water (MU) (Non-Potable)00Copper</v>
      </c>
      <c r="BB21" s="83" t="s">
        <v>1563</v>
      </c>
      <c r="BC21" s="83"/>
      <c r="BD21" s="83"/>
    </row>
    <row r="22" spans="1:57" ht="44.25" customHeight="1" x14ac:dyDescent="0.25">
      <c r="A22" s="205"/>
      <c r="B22" s="280" t="s">
        <v>9</v>
      </c>
      <c r="C22" s="281" t="s">
        <v>1648</v>
      </c>
      <c r="D22" s="58"/>
      <c r="F22" s="881"/>
      <c r="G22" s="882"/>
      <c r="H22" s="883"/>
      <c r="AB22" s="85" t="s">
        <v>1176</v>
      </c>
      <c r="AC22" s="101">
        <v>10</v>
      </c>
      <c r="AD22" s="101"/>
      <c r="AE22" s="101" t="s">
        <v>1458</v>
      </c>
      <c r="AF22" s="86"/>
      <c r="AG22" s="142"/>
      <c r="AH22" s="83"/>
      <c r="AI22" s="83"/>
      <c r="AJ22" s="83"/>
      <c r="AK22" s="83"/>
      <c r="AL22" s="83"/>
      <c r="AM22" s="83"/>
      <c r="AN22" s="99"/>
      <c r="AO22" s="87"/>
      <c r="AP22" s="87"/>
      <c r="AQ22" s="93">
        <v>1</v>
      </c>
      <c r="AR22" s="101" t="s">
        <v>1457</v>
      </c>
      <c r="AS22" s="86" t="str">
        <f t="shared" si="0"/>
        <v>5 inches (125 mm)1</v>
      </c>
      <c r="AT22" s="86" t="s">
        <v>1558</v>
      </c>
      <c r="AU22" s="86"/>
      <c r="AV22" s="86"/>
      <c r="AW22" s="83"/>
      <c r="AX22" s="85" t="s">
        <v>863</v>
      </c>
      <c r="AY22" s="94" t="s">
        <v>4</v>
      </c>
      <c r="AZ22" s="83" t="s">
        <v>905</v>
      </c>
      <c r="BA22" s="89" t="str">
        <f t="shared" si="1"/>
        <v>Chilled Water (CHW)00Other</v>
      </c>
      <c r="BB22" s="83" t="s">
        <v>1563</v>
      </c>
      <c r="BC22" s="83"/>
      <c r="BD22" s="83"/>
    </row>
    <row r="23" spans="1:57" ht="21" customHeight="1" x14ac:dyDescent="0.25">
      <c r="A23" s="205"/>
      <c r="E23" s="188"/>
      <c r="F23" s="398"/>
      <c r="G23" s="398"/>
      <c r="H23" s="398"/>
      <c r="AB23" s="85" t="s">
        <v>1178</v>
      </c>
      <c r="AC23" s="101">
        <v>11</v>
      </c>
      <c r="AD23" s="101"/>
      <c r="AE23" s="101" t="s">
        <v>1459</v>
      </c>
      <c r="AF23" s="86"/>
      <c r="AG23" s="142"/>
      <c r="AH23" s="83"/>
      <c r="AI23" s="83"/>
      <c r="AJ23" s="83"/>
      <c r="AK23" s="83"/>
      <c r="AL23" s="83"/>
      <c r="AM23" s="83"/>
      <c r="AN23" s="99"/>
      <c r="AO23" s="87"/>
      <c r="AP23" s="87"/>
      <c r="AQ23" s="93">
        <v>1</v>
      </c>
      <c r="AR23" s="101" t="s">
        <v>1458</v>
      </c>
      <c r="AS23" s="86" t="str">
        <f t="shared" si="0"/>
        <v>6 inches (150 mm)1</v>
      </c>
      <c r="AT23" s="86" t="s">
        <v>1558</v>
      </c>
      <c r="AU23" s="86" t="e">
        <f>_xlfn.CONCAT(D22,#REF!)</f>
        <v>#REF!</v>
      </c>
      <c r="AV23" s="86"/>
      <c r="AW23" s="83"/>
      <c r="AX23" s="85" t="s">
        <v>865</v>
      </c>
      <c r="AY23" s="94" t="s">
        <v>4</v>
      </c>
      <c r="AZ23" s="83" t="s">
        <v>905</v>
      </c>
      <c r="BA23" s="89" t="str">
        <f t="shared" si="1"/>
        <v>Condenser Water (CW)00Other</v>
      </c>
      <c r="BB23" s="83" t="s">
        <v>1563</v>
      </c>
      <c r="BC23" s="83"/>
      <c r="BD23" s="83"/>
    </row>
    <row r="24" spans="1:57" ht="14.25" customHeight="1" thickBot="1" x14ac:dyDescent="0.3">
      <c r="A24" s="205"/>
      <c r="F24" s="398"/>
      <c r="G24" s="398"/>
      <c r="H24" s="398"/>
      <c r="AB24" s="85" t="s">
        <v>1179</v>
      </c>
      <c r="AC24" s="101"/>
      <c r="AD24" s="101"/>
      <c r="AE24" s="101" t="s">
        <v>1460</v>
      </c>
      <c r="AF24" s="86"/>
      <c r="AG24" s="142"/>
      <c r="AH24" s="83"/>
      <c r="AI24" s="83"/>
      <c r="AJ24" s="83"/>
      <c r="AK24" s="83"/>
      <c r="AL24" s="83"/>
      <c r="AM24" s="83"/>
      <c r="AN24" s="99"/>
      <c r="AO24" s="87"/>
      <c r="AP24" s="87"/>
      <c r="AQ24" s="93">
        <v>1</v>
      </c>
      <c r="AR24" s="101" t="s">
        <v>1459</v>
      </c>
      <c r="AS24" s="86" t="str">
        <f t="shared" si="0"/>
        <v>8 inches (200 mm)1</v>
      </c>
      <c r="AT24" s="86" t="s">
        <v>1558</v>
      </c>
      <c r="AU24" s="86"/>
      <c r="AV24" s="83"/>
      <c r="AW24" s="83"/>
      <c r="AX24" s="85" t="s">
        <v>864</v>
      </c>
      <c r="AY24" s="94" t="s">
        <v>4</v>
      </c>
      <c r="AZ24" s="83" t="s">
        <v>905</v>
      </c>
      <c r="BA24" s="89" t="str">
        <f t="shared" si="1"/>
        <v>Heating Hot Water (HHW)00Other</v>
      </c>
      <c r="BB24" s="83" t="s">
        <v>1563</v>
      </c>
      <c r="BC24" s="83"/>
      <c r="BD24" s="83"/>
    </row>
    <row r="25" spans="1:57" ht="34.5" customHeight="1" x14ac:dyDescent="0.25">
      <c r="A25" s="205"/>
      <c r="B25" s="15" t="s">
        <v>3</v>
      </c>
      <c r="C25" s="825" t="str">
        <f>AG14</f>
        <v>F-1--0--</v>
      </c>
      <c r="D25" s="826"/>
      <c r="E25" s="251"/>
      <c r="F25" s="252" t="s">
        <v>3</v>
      </c>
      <c r="G25" s="825" t="str">
        <f>CONCATENATE("SYS-20","-","1","1","1","1","-","11",H13)</f>
        <v>SYS-20-1111-11</v>
      </c>
      <c r="H25" s="826"/>
      <c r="AB25" s="85" t="s">
        <v>1180</v>
      </c>
      <c r="AC25" s="98" t="s">
        <v>1523</v>
      </c>
      <c r="AD25" s="101"/>
      <c r="AE25" s="101" t="s">
        <v>1461</v>
      </c>
      <c r="AF25" s="83"/>
      <c r="AG25" s="102"/>
      <c r="AH25" s="83"/>
      <c r="AI25" s="83"/>
      <c r="AJ25" s="83"/>
      <c r="AK25" s="83"/>
      <c r="AL25" s="83"/>
      <c r="AM25" s="83"/>
      <c r="AN25" s="99"/>
      <c r="AO25" s="87"/>
      <c r="AP25" s="87"/>
      <c r="AQ25" s="93">
        <v>1</v>
      </c>
      <c r="AR25" s="101" t="s">
        <v>1460</v>
      </c>
      <c r="AS25" s="86" t="str">
        <f t="shared" si="0"/>
        <v>10 inches (250 mm)1</v>
      </c>
      <c r="AT25" s="86" t="s">
        <v>1558</v>
      </c>
      <c r="AU25" s="86"/>
      <c r="AV25" s="83"/>
      <c r="AW25" s="83"/>
      <c r="AX25" s="85" t="s">
        <v>872</v>
      </c>
      <c r="AY25" s="94" t="s">
        <v>4</v>
      </c>
      <c r="AZ25" s="83" t="s">
        <v>905</v>
      </c>
      <c r="BA25" s="89" t="str">
        <f t="shared" si="1"/>
        <v>Make Up Water (MU) (Non-Potable)00Other</v>
      </c>
      <c r="BB25" s="83" t="s">
        <v>1563</v>
      </c>
      <c r="BC25" s="83"/>
    </row>
    <row r="26" spans="1:57" ht="44.25" customHeight="1" thickBot="1" x14ac:dyDescent="0.3">
      <c r="A26" s="215"/>
      <c r="B26" s="16" t="s">
        <v>39</v>
      </c>
      <c r="C26" s="821" t="str">
        <f>IF(D17="","",RF!AT38)</f>
        <v/>
      </c>
      <c r="D26" s="822"/>
      <c r="E26" s="251"/>
      <c r="F26" s="253" t="s">
        <v>39</v>
      </c>
      <c r="G26" s="821" t="str">
        <f>IF(H13="","",VLOOKUP(G25,RF!A3:B3008,2,FALSE))</f>
        <v/>
      </c>
      <c r="H26" s="822"/>
      <c r="AB26" s="85" t="s">
        <v>1177</v>
      </c>
      <c r="AC26" s="98" t="s">
        <v>1623</v>
      </c>
      <c r="AD26" s="101"/>
      <c r="AE26" s="101" t="s">
        <v>1462</v>
      </c>
      <c r="AF26" s="83"/>
      <c r="AG26" s="102"/>
      <c r="AH26" s="90"/>
      <c r="AI26" s="83"/>
      <c r="AJ26" s="83"/>
      <c r="AK26" s="83"/>
      <c r="AL26" s="83"/>
      <c r="AM26" s="83"/>
      <c r="AN26" s="99"/>
      <c r="AO26" s="87"/>
      <c r="AP26" s="87"/>
      <c r="AQ26" s="93">
        <v>1</v>
      </c>
      <c r="AR26" s="101" t="s">
        <v>1461</v>
      </c>
      <c r="AS26" s="86" t="str">
        <f t="shared" si="0"/>
        <v>12 inches (300 mm)1</v>
      </c>
      <c r="AT26" s="86" t="s">
        <v>1559</v>
      </c>
      <c r="AU26" s="86"/>
      <c r="AV26" s="83"/>
      <c r="AW26" s="83"/>
      <c r="AX26" s="85" t="s">
        <v>863</v>
      </c>
      <c r="AY26" s="94" t="s">
        <v>4</v>
      </c>
      <c r="AZ26" s="83" t="s">
        <v>1282</v>
      </c>
      <c r="BA26" s="89" t="str">
        <f t="shared" si="1"/>
        <v>Chilled Water (CHW)00PVC</v>
      </c>
      <c r="BB26" s="83" t="s">
        <v>1564</v>
      </c>
      <c r="BC26" s="83"/>
    </row>
    <row r="27" spans="1:57" ht="27" customHeight="1" x14ac:dyDescent="0.25">
      <c r="A27" s="57"/>
      <c r="B27" s="457" t="s">
        <v>1192</v>
      </c>
      <c r="C27" s="398"/>
      <c r="D27" s="398"/>
      <c r="E27" s="251"/>
      <c r="F27" s="398"/>
      <c r="G27" s="398"/>
      <c r="H27" s="452" t="str">
        <f>'F-1000'!V17</f>
        <v>Rev. 18</v>
      </c>
      <c r="AB27" s="83"/>
      <c r="AC27" s="103" t="s">
        <v>1633</v>
      </c>
      <c r="AD27" s="101"/>
      <c r="AE27" s="101" t="s">
        <v>1463</v>
      </c>
      <c r="AF27" s="102"/>
      <c r="AG27" s="90"/>
      <c r="AH27" s="90"/>
      <c r="AI27" s="83"/>
      <c r="AJ27" s="83"/>
      <c r="AK27" s="83"/>
      <c r="AL27" s="83"/>
      <c r="AM27" s="83"/>
      <c r="AN27" s="99"/>
      <c r="AO27" s="87"/>
      <c r="AP27" s="87"/>
      <c r="AQ27" s="93">
        <v>1</v>
      </c>
      <c r="AR27" s="101" t="s">
        <v>1462</v>
      </c>
      <c r="AS27" s="86" t="str">
        <f t="shared" si="0"/>
        <v>14 inches (350 mm)1</v>
      </c>
      <c r="AT27" s="86" t="s">
        <v>1559</v>
      </c>
      <c r="AU27" s="86"/>
      <c r="AV27" s="83"/>
      <c r="AW27" s="83"/>
      <c r="AX27" s="85" t="s">
        <v>865</v>
      </c>
      <c r="AY27" s="94" t="s">
        <v>4</v>
      </c>
      <c r="AZ27" s="83" t="s">
        <v>1282</v>
      </c>
      <c r="BA27" s="89" t="str">
        <f t="shared" si="1"/>
        <v>Condenser Water (CW)00PVC</v>
      </c>
      <c r="BB27" s="83" t="s">
        <v>1564</v>
      </c>
      <c r="BC27" s="83"/>
    </row>
    <row r="28" spans="1:57" s="57" customFormat="1" ht="40.5" customHeight="1" x14ac:dyDescent="0.25">
      <c r="A28" s="206"/>
      <c r="B28" s="823" t="s">
        <v>1196</v>
      </c>
      <c r="C28" s="823"/>
      <c r="D28" s="823"/>
      <c r="E28" s="823"/>
      <c r="F28" s="823"/>
      <c r="G28" s="823"/>
      <c r="H28" s="823"/>
      <c r="AB28" s="83"/>
      <c r="AC28" s="103" t="s">
        <v>1634</v>
      </c>
      <c r="AD28" s="101"/>
      <c r="AE28" s="101" t="s">
        <v>1464</v>
      </c>
      <c r="AF28" s="102"/>
      <c r="AG28" s="90"/>
      <c r="AH28" s="90"/>
      <c r="AI28" s="83"/>
      <c r="AJ28" s="83"/>
      <c r="AK28" s="83"/>
      <c r="AL28" s="83"/>
      <c r="AM28" s="83"/>
      <c r="AN28" s="99"/>
      <c r="AO28" s="87"/>
      <c r="AP28" s="87"/>
      <c r="AQ28" s="93">
        <v>1</v>
      </c>
      <c r="AR28" s="101" t="s">
        <v>1463</v>
      </c>
      <c r="AS28" s="86" t="str">
        <f t="shared" si="0"/>
        <v>16 inches (400 mm)1</v>
      </c>
      <c r="AT28" s="86" t="s">
        <v>1559</v>
      </c>
      <c r="AU28" s="86"/>
      <c r="AV28" s="83"/>
      <c r="AW28" s="83"/>
      <c r="AX28" s="85" t="s">
        <v>864</v>
      </c>
      <c r="AY28" s="94" t="s">
        <v>4</v>
      </c>
      <c r="AZ28" s="83" t="s">
        <v>1282</v>
      </c>
      <c r="BA28" s="89" t="str">
        <f t="shared" si="1"/>
        <v>Heating Hot Water (HHW)00PVC</v>
      </c>
      <c r="BB28" s="83" t="s">
        <v>1564</v>
      </c>
      <c r="BC28" s="83"/>
      <c r="BD28"/>
      <c r="BE28"/>
    </row>
    <row r="29" spans="1:57" s="57" customFormat="1" ht="12.75" customHeight="1" x14ac:dyDescent="0.25">
      <c r="A29" s="11"/>
      <c r="B29" s="458"/>
      <c r="C29" s="458"/>
      <c r="D29" s="458"/>
      <c r="E29" s="251"/>
      <c r="F29" s="458"/>
      <c r="G29" s="458"/>
      <c r="H29" s="458"/>
      <c r="AB29" s="83"/>
      <c r="AC29" s="243" t="s">
        <v>4</v>
      </c>
      <c r="AD29" s="101"/>
      <c r="AE29" s="101" t="s">
        <v>1465</v>
      </c>
      <c r="AF29" s="102"/>
      <c r="AG29" s="90"/>
      <c r="AH29" s="90"/>
      <c r="AI29" s="83"/>
      <c r="AJ29" s="83"/>
      <c r="AK29" s="83"/>
      <c r="AL29" s="83"/>
      <c r="AM29" s="83"/>
      <c r="AN29" s="99"/>
      <c r="AO29" s="87"/>
      <c r="AP29" s="87"/>
      <c r="AQ29" s="93">
        <v>1</v>
      </c>
      <c r="AR29" s="101" t="s">
        <v>1464</v>
      </c>
      <c r="AS29" s="86" t="str">
        <f t="shared" si="0"/>
        <v>18 inches (450 mm)1</v>
      </c>
      <c r="AT29" s="86" t="s">
        <v>1560</v>
      </c>
      <c r="AU29" s="86"/>
      <c r="AV29" s="83"/>
      <c r="AW29" s="83"/>
      <c r="AX29" s="85" t="s">
        <v>872</v>
      </c>
      <c r="AY29" s="94" t="s">
        <v>4</v>
      </c>
      <c r="AZ29" s="83" t="s">
        <v>1282</v>
      </c>
      <c r="BA29" s="89" t="str">
        <f t="shared" si="1"/>
        <v>Make Up Water (MU) (Non-Potable)00PVC</v>
      </c>
      <c r="BB29" s="83" t="s">
        <v>1564</v>
      </c>
      <c r="BC29" s="83"/>
      <c r="BD29"/>
      <c r="BE29"/>
    </row>
    <row r="30" spans="1:57" s="57" customFormat="1" ht="15.75" customHeight="1" x14ac:dyDescent="0.25">
      <c r="A30" s="223"/>
      <c r="B30" s="451" t="s">
        <v>3873</v>
      </c>
      <c r="C30" s="458"/>
      <c r="D30" s="458"/>
      <c r="E30" s="251"/>
      <c r="F30" s="458"/>
      <c r="G30" s="458"/>
      <c r="H30" s="458"/>
      <c r="AB30" s="83"/>
      <c r="AC30" s="103"/>
      <c r="AD30" s="101"/>
      <c r="AE30" s="101" t="s">
        <v>1466</v>
      </c>
      <c r="AF30" s="102"/>
      <c r="AG30" s="90"/>
      <c r="AH30" s="90"/>
      <c r="AI30" s="83"/>
      <c r="AJ30" s="83"/>
      <c r="AK30" s="83"/>
      <c r="AL30" s="83"/>
      <c r="AM30" s="83"/>
      <c r="AN30" s="83"/>
      <c r="AO30" s="83"/>
      <c r="AP30" s="83"/>
      <c r="AQ30" s="93">
        <v>1</v>
      </c>
      <c r="AR30" s="101" t="s">
        <v>1465</v>
      </c>
      <c r="AS30" s="86" t="str">
        <f t="shared" si="0"/>
        <v>20 inches (500 mm)1</v>
      </c>
      <c r="AT30" s="86" t="s">
        <v>1560</v>
      </c>
      <c r="AU30" s="86"/>
      <c r="AV30" s="83"/>
      <c r="AW30" s="83"/>
      <c r="AX30" s="85" t="s">
        <v>863</v>
      </c>
      <c r="AY30" s="94" t="s">
        <v>4</v>
      </c>
      <c r="AZ30" s="83" t="s">
        <v>1284</v>
      </c>
      <c r="BA30" s="89" t="str">
        <f t="shared" si="1"/>
        <v>Chilled Water (CHW)00Stainless Steel</v>
      </c>
      <c r="BB30" s="83" t="s">
        <v>1564</v>
      </c>
      <c r="BC30" s="83"/>
      <c r="BD30"/>
      <c r="BE30"/>
    </row>
    <row r="31" spans="1:57" s="57" customFormat="1" ht="18" customHeight="1" x14ac:dyDescent="0.25">
      <c r="B31" s="458"/>
      <c r="C31" s="458"/>
      <c r="D31" s="458"/>
      <c r="E31" s="458"/>
      <c r="F31" s="458"/>
      <c r="G31" s="458"/>
      <c r="H31" s="458"/>
      <c r="AB31" s="93"/>
      <c r="AC31" s="103"/>
      <c r="AD31" s="101"/>
      <c r="AE31" s="101" t="s">
        <v>1467</v>
      </c>
      <c r="AF31" s="102"/>
      <c r="AG31" s="90"/>
      <c r="AH31" s="90"/>
      <c r="AI31" s="83"/>
      <c r="AJ31" s="83"/>
      <c r="AK31" s="83"/>
      <c r="AL31" s="83"/>
      <c r="AM31" s="83"/>
      <c r="AN31" s="83"/>
      <c r="AO31" s="83"/>
      <c r="AP31" s="83"/>
      <c r="AQ31" s="93">
        <v>1</v>
      </c>
      <c r="AR31" s="101" t="s">
        <v>1466</v>
      </c>
      <c r="AS31" s="86" t="str">
        <f t="shared" si="0"/>
        <v>24 inches (600 mm)1</v>
      </c>
      <c r="AT31" s="86" t="s">
        <v>1561</v>
      </c>
      <c r="AU31" s="86"/>
      <c r="AV31" s="83"/>
      <c r="AW31" s="83"/>
      <c r="AX31" s="85" t="s">
        <v>865</v>
      </c>
      <c r="AY31" s="94" t="s">
        <v>4</v>
      </c>
      <c r="AZ31" s="83" t="s">
        <v>1284</v>
      </c>
      <c r="BA31" s="89" t="str">
        <f t="shared" si="1"/>
        <v>Condenser Water (CW)00Stainless Steel</v>
      </c>
      <c r="BB31" s="83" t="s">
        <v>1564</v>
      </c>
      <c r="BC31" s="83"/>
      <c r="BD31"/>
      <c r="BE31"/>
    </row>
    <row r="32" spans="1:57" s="57" customFormat="1" ht="14.1" customHeight="1" x14ac:dyDescent="0.25">
      <c r="A32" s="824" t="s">
        <v>1691</v>
      </c>
      <c r="B32" s="824"/>
      <c r="C32" s="824"/>
      <c r="D32" s="824"/>
      <c r="E32" s="824"/>
      <c r="F32" s="824"/>
      <c r="G32" s="824"/>
      <c r="H32" s="824"/>
      <c r="AB32" s="93"/>
      <c r="AC32" s="103"/>
      <c r="AD32" s="101"/>
      <c r="AF32" s="102"/>
      <c r="AG32" s="90"/>
      <c r="AH32" s="90"/>
      <c r="AI32" s="83"/>
      <c r="AJ32" s="83"/>
      <c r="AK32" s="83"/>
      <c r="AL32" s="83"/>
      <c r="AM32" s="83"/>
      <c r="AN32" s="83"/>
      <c r="AO32" s="83"/>
      <c r="AP32" s="83"/>
      <c r="AQ32" s="93">
        <v>1</v>
      </c>
      <c r="AR32" s="101" t="s">
        <v>1467</v>
      </c>
      <c r="AS32" s="86" t="str">
        <f t="shared" si="0"/>
        <v>&gt; 24 inches ( &gt; 600 mm)1</v>
      </c>
      <c r="AT32" s="86" t="s">
        <v>1561</v>
      </c>
      <c r="AU32" s="86"/>
      <c r="AV32" s="83"/>
      <c r="AW32" s="83"/>
      <c r="AX32" s="85" t="s">
        <v>864</v>
      </c>
      <c r="AY32" s="94" t="s">
        <v>4</v>
      </c>
      <c r="AZ32" s="83" t="s">
        <v>1284</v>
      </c>
      <c r="BA32" s="89" t="str">
        <f t="shared" si="1"/>
        <v>Heating Hot Water (HHW)00Stainless Steel</v>
      </c>
      <c r="BB32" s="83" t="s">
        <v>1564</v>
      </c>
      <c r="BC32" s="83"/>
      <c r="BD32"/>
      <c r="BE32"/>
    </row>
    <row r="33" spans="1:57" s="57" customFormat="1" ht="15" customHeight="1" x14ac:dyDescent="0.25">
      <c r="AB33" s="93"/>
      <c r="AC33" s="103"/>
      <c r="AD33" s="101"/>
      <c r="AE33" s="101"/>
      <c r="AF33" s="102"/>
      <c r="AG33" s="90"/>
      <c r="AH33" s="90"/>
      <c r="AI33" s="83"/>
      <c r="AJ33" s="83"/>
      <c r="AK33" s="83"/>
      <c r="AL33" s="83"/>
      <c r="AM33" s="83"/>
      <c r="AN33" s="83"/>
      <c r="AO33" s="83"/>
      <c r="AP33" s="83"/>
      <c r="AQ33" s="87">
        <v>2</v>
      </c>
      <c r="AR33" s="87" t="s">
        <v>1454</v>
      </c>
      <c r="AS33" s="86" t="str">
        <f t="shared" si="0"/>
        <v>2.5 inches (65 mm)2</v>
      </c>
      <c r="AT33" s="86" t="s">
        <v>1558</v>
      </c>
      <c r="AU33" s="86"/>
      <c r="AV33" s="83"/>
      <c r="AW33" s="83"/>
      <c r="AX33" s="85" t="s">
        <v>872</v>
      </c>
      <c r="AY33" s="94" t="s">
        <v>4</v>
      </c>
      <c r="AZ33" s="83" t="s">
        <v>1284</v>
      </c>
      <c r="BA33" s="89" t="str">
        <f t="shared" si="1"/>
        <v>Make Up Water (MU) (Non-Potable)00Stainless Steel</v>
      </c>
      <c r="BB33" s="83" t="s">
        <v>1564</v>
      </c>
      <c r="BC33" s="83"/>
      <c r="BD33"/>
      <c r="BE33"/>
    </row>
    <row r="34" spans="1:57" s="57" customFormat="1" ht="10.5" customHeight="1" x14ac:dyDescent="0.25">
      <c r="AB34" s="93"/>
      <c r="AC34" s="103"/>
      <c r="AD34" s="103"/>
      <c r="AE34" s="103"/>
      <c r="AF34" s="102"/>
      <c r="AG34" s="83"/>
      <c r="AH34" s="83"/>
      <c r="AI34" s="83"/>
      <c r="AJ34" s="83"/>
      <c r="AK34" s="83"/>
      <c r="AL34" s="83"/>
      <c r="AM34" s="83"/>
      <c r="AN34" s="83"/>
      <c r="AO34" s="83"/>
      <c r="AP34" s="83"/>
      <c r="AQ34" s="87">
        <v>2</v>
      </c>
      <c r="AR34" s="88" t="s">
        <v>1455</v>
      </c>
      <c r="AS34" s="86" t="str">
        <f t="shared" si="0"/>
        <v>3 inches (80 mm)2</v>
      </c>
      <c r="AT34" s="86" t="s">
        <v>1558</v>
      </c>
      <c r="AU34" s="83"/>
      <c r="AV34" s="83"/>
      <c r="AW34" s="83"/>
      <c r="AX34" s="85" t="s">
        <v>863</v>
      </c>
      <c r="AY34" s="94" t="s">
        <v>1279</v>
      </c>
      <c r="AZ34" s="83" t="s">
        <v>1277</v>
      </c>
      <c r="BA34" s="89" t="str">
        <f t="shared" si="1"/>
        <v>Chilled Water (CHW)34Carbon Steel</v>
      </c>
      <c r="BB34" s="83" t="s">
        <v>1565</v>
      </c>
      <c r="BC34" s="83"/>
      <c r="BD34"/>
      <c r="BE34"/>
    </row>
    <row r="35" spans="1:57" s="57" customFormat="1" ht="14.1" customHeight="1" x14ac:dyDescent="0.25">
      <c r="A35" s="224"/>
      <c r="B35" s="224"/>
      <c r="C35" s="224"/>
      <c r="D35" s="224"/>
      <c r="E35" s="224"/>
      <c r="F35" s="224"/>
      <c r="G35" s="224"/>
      <c r="H35" s="224"/>
      <c r="AB35" s="93"/>
      <c r="AC35" s="103"/>
      <c r="AD35" s="103"/>
      <c r="AE35" s="103"/>
      <c r="AF35" s="102"/>
      <c r="AG35" s="83"/>
      <c r="AH35" s="83"/>
      <c r="AI35" s="83"/>
      <c r="AJ35" s="83"/>
      <c r="AK35" s="83"/>
      <c r="AL35" s="83"/>
      <c r="AM35" s="83"/>
      <c r="AN35" s="83"/>
      <c r="AO35" s="83"/>
      <c r="AP35" s="83"/>
      <c r="AQ35" s="87">
        <v>2</v>
      </c>
      <c r="AR35" s="88" t="s">
        <v>1456</v>
      </c>
      <c r="AS35" s="86" t="str">
        <f t="shared" si="0"/>
        <v>4 inches (100 mm)2</v>
      </c>
      <c r="AT35" s="86" t="s">
        <v>1558</v>
      </c>
      <c r="AU35" s="83"/>
      <c r="AV35" s="83"/>
      <c r="AW35" s="83"/>
      <c r="AX35" s="85" t="s">
        <v>865</v>
      </c>
      <c r="AY35" s="94" t="s">
        <v>1279</v>
      </c>
      <c r="AZ35" s="83" t="s">
        <v>1277</v>
      </c>
      <c r="BA35" s="89" t="str">
        <f t="shared" si="1"/>
        <v>Condenser Water (CW)34Carbon Steel</v>
      </c>
      <c r="BB35" s="83" t="s">
        <v>1565</v>
      </c>
      <c r="BC35" s="83"/>
      <c r="BD35"/>
      <c r="BE35"/>
    </row>
    <row r="36" spans="1:57" s="57" customFormat="1" ht="14.1" customHeight="1" x14ac:dyDescent="0.25">
      <c r="AB36" s="86"/>
      <c r="AC36" s="83"/>
      <c r="AD36" s="83"/>
      <c r="AE36" s="83"/>
      <c r="AF36" s="83"/>
      <c r="AG36" s="83"/>
      <c r="AH36" s="83"/>
      <c r="AI36" s="83"/>
      <c r="AJ36" s="83"/>
      <c r="AK36" s="83"/>
      <c r="AL36" s="83"/>
      <c r="AM36" s="83"/>
      <c r="AN36" s="83"/>
      <c r="AO36" s="83"/>
      <c r="AP36" s="83"/>
      <c r="AQ36" s="87">
        <v>2</v>
      </c>
      <c r="AR36" s="101" t="s">
        <v>1457</v>
      </c>
      <c r="AS36" s="86" t="str">
        <f t="shared" si="0"/>
        <v>5 inches (125 mm)2</v>
      </c>
      <c r="AT36" s="86" t="s">
        <v>1558</v>
      </c>
      <c r="AU36" s="83"/>
      <c r="AV36" s="83"/>
      <c r="AW36" s="83"/>
      <c r="AX36" s="85" t="s">
        <v>864</v>
      </c>
      <c r="AY36" s="94" t="s">
        <v>1279</v>
      </c>
      <c r="AZ36" s="83" t="s">
        <v>1277</v>
      </c>
      <c r="BA36" s="89" t="str">
        <f t="shared" si="1"/>
        <v>Heating Hot Water (HHW)34Carbon Steel</v>
      </c>
      <c r="BB36" s="83" t="s">
        <v>1565</v>
      </c>
      <c r="BC36" s="83"/>
      <c r="BD36"/>
      <c r="BE36"/>
    </row>
    <row r="37" spans="1:57" s="57" customFormat="1" ht="12.95" customHeight="1" x14ac:dyDescent="0.25">
      <c r="AB37" s="86"/>
      <c r="AC37" s="83"/>
      <c r="AD37" s="83"/>
      <c r="AE37" s="83"/>
      <c r="AF37" s="83"/>
      <c r="AG37" s="83"/>
      <c r="AH37" s="83"/>
      <c r="AI37" s="83"/>
      <c r="AJ37" s="83"/>
      <c r="AK37" s="83"/>
      <c r="AL37" s="83"/>
      <c r="AM37" s="83"/>
      <c r="AN37" s="83"/>
      <c r="AO37" s="83"/>
      <c r="AP37" s="83"/>
      <c r="AQ37" s="87">
        <v>2</v>
      </c>
      <c r="AR37" s="101" t="s">
        <v>1458</v>
      </c>
      <c r="AS37" s="86" t="str">
        <f t="shared" si="0"/>
        <v>6 inches (150 mm)2</v>
      </c>
      <c r="AT37" s="86" t="s">
        <v>1558</v>
      </c>
      <c r="AU37" s="83"/>
      <c r="AV37" s="83"/>
      <c r="AW37" s="83"/>
      <c r="AX37" s="85" t="s">
        <v>872</v>
      </c>
      <c r="AY37" s="94" t="s">
        <v>1279</v>
      </c>
      <c r="AZ37" s="83" t="s">
        <v>1277</v>
      </c>
      <c r="BA37" s="89" t="str">
        <f t="shared" si="1"/>
        <v>Make Up Water (MU) (Non-Potable)34Carbon Steel</v>
      </c>
      <c r="BB37" s="83" t="s">
        <v>1565</v>
      </c>
      <c r="BC37" s="83"/>
      <c r="BD37"/>
      <c r="BE37"/>
    </row>
    <row r="38" spans="1:57" s="57" customFormat="1" ht="12.95" customHeight="1" x14ac:dyDescent="0.25">
      <c r="A38"/>
      <c r="B38"/>
      <c r="C38"/>
      <c r="D38"/>
      <c r="E38"/>
      <c r="F38"/>
      <c r="G38"/>
      <c r="H38"/>
      <c r="I38"/>
      <c r="AB38" s="83"/>
      <c r="AC38" s="83"/>
      <c r="AD38" s="83"/>
      <c r="AE38" s="83"/>
      <c r="AF38" s="83"/>
      <c r="AG38" s="83"/>
      <c r="AH38" s="83"/>
      <c r="AI38" s="83"/>
      <c r="AJ38" s="83"/>
      <c r="AK38" s="83"/>
      <c r="AL38" s="83"/>
      <c r="AM38" s="83"/>
      <c r="AN38" s="83"/>
      <c r="AO38" s="83"/>
      <c r="AP38" s="83"/>
      <c r="AQ38" s="87">
        <v>2</v>
      </c>
      <c r="AR38" s="101" t="s">
        <v>1459</v>
      </c>
      <c r="AS38" s="86" t="str">
        <f t="shared" si="0"/>
        <v>8 inches (200 mm)2</v>
      </c>
      <c r="AT38" s="86" t="s">
        <v>1558</v>
      </c>
      <c r="AU38" s="83"/>
      <c r="AV38" s="83"/>
      <c r="AW38" s="83"/>
      <c r="AX38" s="85" t="s">
        <v>863</v>
      </c>
      <c r="AY38" s="94" t="s">
        <v>1280</v>
      </c>
      <c r="AZ38" s="83" t="s">
        <v>1277</v>
      </c>
      <c r="BA38" s="89" t="str">
        <f t="shared" si="1"/>
        <v>Chilled Water (CHW)01Carbon Steel</v>
      </c>
      <c r="BB38" s="83" t="s">
        <v>1565</v>
      </c>
      <c r="BC38" s="83"/>
      <c r="BD38"/>
      <c r="BE38"/>
    </row>
    <row r="39" spans="1:57" s="57" customFormat="1" ht="12.95" customHeight="1" x14ac:dyDescent="0.25">
      <c r="A39"/>
      <c r="B39"/>
      <c r="C39"/>
      <c r="D39"/>
      <c r="E39"/>
      <c r="F39"/>
      <c r="G39"/>
      <c r="H39"/>
      <c r="I39"/>
      <c r="AB39" s="83"/>
      <c r="AC39" s="83"/>
      <c r="AD39" s="83"/>
      <c r="AE39" s="83"/>
      <c r="AF39" s="83"/>
      <c r="AG39" s="83"/>
      <c r="AH39" s="83"/>
      <c r="AI39" s="83"/>
      <c r="AJ39" s="83"/>
      <c r="AK39" s="83"/>
      <c r="AL39" s="83"/>
      <c r="AM39" s="83"/>
      <c r="AN39" s="83"/>
      <c r="AO39" s="83"/>
      <c r="AP39" s="83"/>
      <c r="AQ39" s="87">
        <v>2</v>
      </c>
      <c r="AR39" s="101" t="s">
        <v>1460</v>
      </c>
      <c r="AS39" s="86" t="str">
        <f t="shared" si="0"/>
        <v>10 inches (250 mm)2</v>
      </c>
      <c r="AT39" s="86" t="s">
        <v>1558</v>
      </c>
      <c r="AU39" s="83"/>
      <c r="AV39" s="83"/>
      <c r="AW39" s="83"/>
      <c r="AX39" s="85" t="s">
        <v>865</v>
      </c>
      <c r="AY39" s="94" t="s">
        <v>1280</v>
      </c>
      <c r="AZ39" s="83" t="s">
        <v>1277</v>
      </c>
      <c r="BA39" s="89" t="str">
        <f t="shared" si="1"/>
        <v>Condenser Water (CW)01Carbon Steel</v>
      </c>
      <c r="BB39" s="83" t="s">
        <v>1565</v>
      </c>
      <c r="BC39" s="83"/>
      <c r="BD39"/>
      <c r="BE39"/>
    </row>
    <row r="40" spans="1:57" ht="12.95" customHeight="1" x14ac:dyDescent="0.25">
      <c r="AB40" s="83"/>
      <c r="AC40" s="83"/>
      <c r="AD40" s="83"/>
      <c r="AE40" s="83"/>
      <c r="AF40" s="83"/>
      <c r="AG40" s="83"/>
      <c r="AH40" s="83"/>
      <c r="AI40" s="83"/>
      <c r="AJ40" s="83"/>
      <c r="AK40" s="83"/>
      <c r="AL40" s="83"/>
      <c r="AM40" s="83"/>
      <c r="AN40" s="83"/>
      <c r="AO40" s="83"/>
      <c r="AP40" s="83"/>
      <c r="AQ40" s="87">
        <v>2</v>
      </c>
      <c r="AR40" s="101" t="s">
        <v>1461</v>
      </c>
      <c r="AS40" s="86" t="str">
        <f t="shared" si="0"/>
        <v>12 inches (300 mm)2</v>
      </c>
      <c r="AT40" s="86" t="s">
        <v>1559</v>
      </c>
      <c r="AU40" s="83"/>
      <c r="AV40" s="83"/>
      <c r="AW40" s="83"/>
      <c r="AX40" s="85" t="s">
        <v>864</v>
      </c>
      <c r="AY40" s="94" t="s">
        <v>1280</v>
      </c>
      <c r="AZ40" s="83" t="s">
        <v>1277</v>
      </c>
      <c r="BA40" s="89" t="str">
        <f t="shared" si="1"/>
        <v>Heating Hot Water (HHW)01Carbon Steel</v>
      </c>
      <c r="BB40" s="83" t="s">
        <v>1565</v>
      </c>
      <c r="BC40" s="83"/>
    </row>
    <row r="41" spans="1:57" ht="12.95" customHeight="1" x14ac:dyDescent="0.25">
      <c r="AB41" s="83"/>
      <c r="AC41" s="83"/>
      <c r="AD41" s="83"/>
      <c r="AE41" s="83"/>
      <c r="AF41" s="83"/>
      <c r="AG41" s="83"/>
      <c r="AH41" s="83"/>
      <c r="AI41" s="83"/>
      <c r="AJ41" s="83"/>
      <c r="AK41" s="83"/>
      <c r="AL41" s="83"/>
      <c r="AM41" s="83"/>
      <c r="AN41" s="83"/>
      <c r="AO41" s="83"/>
      <c r="AP41" s="83"/>
      <c r="AQ41" s="87">
        <v>2</v>
      </c>
      <c r="AR41" s="101" t="s">
        <v>1462</v>
      </c>
      <c r="AS41" s="86" t="str">
        <f t="shared" si="0"/>
        <v>14 inches (350 mm)2</v>
      </c>
      <c r="AT41" s="86" t="s">
        <v>1559</v>
      </c>
      <c r="AU41" s="83"/>
      <c r="AV41" s="83"/>
      <c r="AW41" s="83"/>
      <c r="AX41" s="85" t="s">
        <v>872</v>
      </c>
      <c r="AY41" s="94" t="s">
        <v>1280</v>
      </c>
      <c r="AZ41" s="83" t="s">
        <v>1277</v>
      </c>
      <c r="BA41" s="89" t="str">
        <f t="shared" si="1"/>
        <v>Make Up Water (MU) (Non-Potable)01Carbon Steel</v>
      </c>
      <c r="BB41" s="83" t="s">
        <v>1565</v>
      </c>
      <c r="BC41" s="83"/>
    </row>
    <row r="42" spans="1:57" ht="12.95" customHeight="1" x14ac:dyDescent="0.25">
      <c r="AB42" s="83"/>
      <c r="AC42" s="83"/>
      <c r="AD42" s="83"/>
      <c r="AE42" s="83"/>
      <c r="AF42" s="83"/>
      <c r="AG42" s="83"/>
      <c r="AH42" s="83"/>
      <c r="AI42" s="83"/>
      <c r="AJ42" s="83"/>
      <c r="AK42" s="83"/>
      <c r="AL42" s="83"/>
      <c r="AM42" s="83"/>
      <c r="AN42" s="83"/>
      <c r="AO42" s="83"/>
      <c r="AP42" s="83"/>
      <c r="AQ42" s="87">
        <v>2</v>
      </c>
      <c r="AR42" s="101" t="s">
        <v>1463</v>
      </c>
      <c r="AS42" s="86" t="str">
        <f t="shared" si="0"/>
        <v>16 inches (400 mm)2</v>
      </c>
      <c r="AT42" s="86" t="s">
        <v>1559</v>
      </c>
      <c r="AU42" s="83"/>
      <c r="AV42" s="83"/>
      <c r="AW42" s="83"/>
      <c r="AX42" s="85" t="s">
        <v>1172</v>
      </c>
      <c r="AY42" s="94" t="s">
        <v>4</v>
      </c>
      <c r="AZ42" s="83" t="s">
        <v>1277</v>
      </c>
      <c r="BA42" s="89" t="str">
        <f t="shared" si="1"/>
        <v>* High Temperature Hot Water (HTHW)00Carbon Steel</v>
      </c>
      <c r="BB42" s="83" t="s">
        <v>1564</v>
      </c>
      <c r="BC42" s="83"/>
    </row>
    <row r="43" spans="1:57" ht="12.95" customHeight="1" x14ac:dyDescent="0.25">
      <c r="AB43" s="83"/>
      <c r="AC43" s="83"/>
      <c r="AD43" s="83"/>
      <c r="AE43" s="83"/>
      <c r="AF43" s="83"/>
      <c r="AG43" s="83"/>
      <c r="AH43" s="83"/>
      <c r="AI43" s="83"/>
      <c r="AJ43" s="83"/>
      <c r="AK43" s="83"/>
      <c r="AL43" s="83"/>
      <c r="AM43" s="83"/>
      <c r="AN43" s="83"/>
      <c r="AO43" s="83"/>
      <c r="AP43" s="83"/>
      <c r="AQ43" s="87">
        <v>2</v>
      </c>
      <c r="AR43" s="101" t="s">
        <v>1464</v>
      </c>
      <c r="AS43" s="86" t="str">
        <f t="shared" si="0"/>
        <v>18 inches (450 mm)2</v>
      </c>
      <c r="AT43" s="86" t="s">
        <v>1560</v>
      </c>
      <c r="AU43" s="83"/>
      <c r="AV43" s="83"/>
      <c r="AW43" s="83"/>
      <c r="AX43" s="85" t="s">
        <v>1173</v>
      </c>
      <c r="AY43" s="94" t="s">
        <v>4</v>
      </c>
      <c r="AZ43" s="83" t="s">
        <v>1277</v>
      </c>
      <c r="BA43" s="89" t="str">
        <f t="shared" si="1"/>
        <v>* Domestic Hot Water (DHW)00Carbon Steel</v>
      </c>
      <c r="BB43" s="83" t="s">
        <v>1564</v>
      </c>
      <c r="BC43" s="83"/>
    </row>
    <row r="44" spans="1:57" ht="12.95" customHeight="1" x14ac:dyDescent="0.25">
      <c r="AB44" s="83"/>
      <c r="AC44" s="83"/>
      <c r="AD44" s="83"/>
      <c r="AE44" s="83"/>
      <c r="AF44" s="83"/>
      <c r="AG44" s="83"/>
      <c r="AH44" s="83"/>
      <c r="AI44" s="83"/>
      <c r="AJ44" s="83"/>
      <c r="AK44" s="83"/>
      <c r="AL44" s="83"/>
      <c r="AM44" s="83"/>
      <c r="AN44" s="83"/>
      <c r="AO44" s="83"/>
      <c r="AP44" s="83"/>
      <c r="AQ44" s="87">
        <v>2</v>
      </c>
      <c r="AR44" s="101" t="s">
        <v>1465</v>
      </c>
      <c r="AS44" s="86" t="str">
        <f t="shared" si="0"/>
        <v>20 inches (500 mm)2</v>
      </c>
      <c r="AT44" s="86" t="s">
        <v>1560</v>
      </c>
      <c r="AU44" s="83"/>
      <c r="AV44" s="83"/>
      <c r="AW44" s="83"/>
      <c r="AX44" s="85" t="s">
        <v>1174</v>
      </c>
      <c r="AY44" s="94" t="s">
        <v>4</v>
      </c>
      <c r="AZ44" s="83" t="s">
        <v>1277</v>
      </c>
      <c r="BA44" s="89" t="str">
        <f t="shared" si="1"/>
        <v>* Domestic Cold Water (DCW)00Carbon Steel</v>
      </c>
      <c r="BB44" s="83" t="s">
        <v>1564</v>
      </c>
      <c r="BC44" s="83"/>
    </row>
    <row r="45" spans="1:57" ht="12.95" customHeight="1" x14ac:dyDescent="0.25">
      <c r="AB45" s="83"/>
      <c r="AC45" s="83"/>
      <c r="AD45" s="83"/>
      <c r="AE45" s="83"/>
      <c r="AF45" s="83"/>
      <c r="AG45" s="83"/>
      <c r="AH45" s="83"/>
      <c r="AI45" s="83"/>
      <c r="AJ45" s="83"/>
      <c r="AK45" s="83"/>
      <c r="AL45" s="83"/>
      <c r="AM45" s="83"/>
      <c r="AN45" s="83"/>
      <c r="AO45" s="83"/>
      <c r="AP45" s="83"/>
      <c r="AQ45" s="87">
        <v>2</v>
      </c>
      <c r="AR45" s="101" t="s">
        <v>1466</v>
      </c>
      <c r="AS45" s="86" t="str">
        <f t="shared" si="0"/>
        <v>24 inches (600 mm)2</v>
      </c>
      <c r="AT45" s="86" t="s">
        <v>1561</v>
      </c>
      <c r="AU45" s="83"/>
      <c r="AV45" s="83"/>
      <c r="AW45" s="83"/>
      <c r="AX45" s="85" t="s">
        <v>1175</v>
      </c>
      <c r="AY45" s="94" t="s">
        <v>4</v>
      </c>
      <c r="AZ45" s="83" t="s">
        <v>1277</v>
      </c>
      <c r="BA45" s="89" t="str">
        <f t="shared" si="1"/>
        <v>* Steam Condensate (SC)00Carbon Steel</v>
      </c>
      <c r="BB45" s="83" t="s">
        <v>1564</v>
      </c>
      <c r="BC45" s="83"/>
    </row>
    <row r="46" spans="1:57" ht="12.95" customHeight="1" x14ac:dyDescent="0.25">
      <c r="AB46" s="83"/>
      <c r="AC46" s="83"/>
      <c r="AD46" s="83"/>
      <c r="AE46" s="83"/>
      <c r="AF46" s="83"/>
      <c r="AG46" s="83"/>
      <c r="AH46" s="83"/>
      <c r="AI46" s="83"/>
      <c r="AJ46" s="83"/>
      <c r="AK46" s="83"/>
      <c r="AL46" s="83"/>
      <c r="AM46" s="83"/>
      <c r="AN46" s="83"/>
      <c r="AO46" s="83"/>
      <c r="AP46" s="83"/>
      <c r="AQ46" s="87">
        <v>2</v>
      </c>
      <c r="AR46" s="101" t="s">
        <v>1467</v>
      </c>
      <c r="AS46" s="86" t="str">
        <f t="shared" si="0"/>
        <v>&gt; 24 inches ( &gt; 600 mm)2</v>
      </c>
      <c r="AT46" s="86" t="s">
        <v>1561</v>
      </c>
      <c r="AU46" s="83"/>
      <c r="AV46" s="83"/>
      <c r="AW46" s="83"/>
      <c r="AX46" s="85" t="s">
        <v>1176</v>
      </c>
      <c r="AY46" s="94" t="s">
        <v>4</v>
      </c>
      <c r="AZ46" s="83" t="s">
        <v>1277</v>
      </c>
      <c r="BA46" s="89" t="str">
        <f t="shared" si="1"/>
        <v>* Process Water (PrW)00Carbon Steel</v>
      </c>
      <c r="BB46" s="83" t="s">
        <v>1564</v>
      </c>
      <c r="BC46" s="83"/>
    </row>
    <row r="47" spans="1:57" ht="12.95" customHeight="1" x14ac:dyDescent="0.25">
      <c r="AQ47" s="1"/>
      <c r="AS47" s="3"/>
      <c r="AX47" s="85" t="s">
        <v>1178</v>
      </c>
      <c r="AY47" s="94" t="s">
        <v>4</v>
      </c>
      <c r="AZ47" s="83" t="s">
        <v>1277</v>
      </c>
      <c r="BA47" s="89" t="str">
        <f t="shared" si="1"/>
        <v>* Brine (BW)00Carbon Steel</v>
      </c>
      <c r="BB47" s="83" t="s">
        <v>1564</v>
      </c>
      <c r="BC47" s="83"/>
    </row>
    <row r="48" spans="1:57" ht="12.95" customHeight="1" x14ac:dyDescent="0.25">
      <c r="AQ48" s="1"/>
      <c r="AS48" s="3"/>
      <c r="AX48" s="85" t="s">
        <v>1179</v>
      </c>
      <c r="AY48" s="94" t="s">
        <v>4</v>
      </c>
      <c r="AZ48" s="83" t="s">
        <v>1277</v>
      </c>
      <c r="BA48" s="89" t="str">
        <f t="shared" si="1"/>
        <v>* Deionized Water (DIW)00Carbon Steel</v>
      </c>
      <c r="BB48" s="83" t="s">
        <v>1564</v>
      </c>
      <c r="BC48" s="83"/>
    </row>
    <row r="49" spans="43:55" ht="12.95" customHeight="1" x14ac:dyDescent="0.25">
      <c r="AQ49" s="1"/>
      <c r="AS49" s="3"/>
      <c r="AX49" s="85" t="s">
        <v>1180</v>
      </c>
      <c r="AY49" s="94" t="s">
        <v>4</v>
      </c>
      <c r="AZ49" s="83" t="s">
        <v>1277</v>
      </c>
      <c r="BA49" s="89" t="str">
        <f t="shared" si="1"/>
        <v>* Reverse Osmosis Water (RO)00Carbon Steel</v>
      </c>
      <c r="BB49" s="83" t="s">
        <v>1564</v>
      </c>
      <c r="BC49" s="83"/>
    </row>
    <row r="50" spans="43:55" ht="12.95" customHeight="1" x14ac:dyDescent="0.25">
      <c r="AQ50" s="1"/>
      <c r="AS50" s="3"/>
      <c r="AX50" s="85" t="s">
        <v>1177</v>
      </c>
      <c r="AY50" s="94" t="s">
        <v>4</v>
      </c>
      <c r="AZ50" s="83" t="s">
        <v>1277</v>
      </c>
      <c r="BA50" s="89" t="str">
        <f>_xlfn.CONCAT(AX50,AY50,AZ50)</f>
        <v>* Pool Water00Carbon Steel</v>
      </c>
      <c r="BB50" s="83" t="s">
        <v>1564</v>
      </c>
      <c r="BC50" s="83"/>
    </row>
    <row r="51" spans="43:55" ht="12.95" customHeight="1" x14ac:dyDescent="0.25">
      <c r="AQ51" s="1"/>
      <c r="AS51" s="3"/>
      <c r="AX51" s="85" t="s">
        <v>863</v>
      </c>
      <c r="AY51" s="94" t="s">
        <v>1279</v>
      </c>
      <c r="AZ51" s="83" t="s">
        <v>1281</v>
      </c>
      <c r="BA51" s="89" t="str">
        <f t="shared" ref="BA51:BA114" si="2">_xlfn.CONCAT(AX51,AY51,AZ51)</f>
        <v>Chilled Water (CHW)34Copper</v>
      </c>
      <c r="BB51" s="83" t="s">
        <v>1565</v>
      </c>
    </row>
    <row r="52" spans="43:55" ht="12.95" customHeight="1" x14ac:dyDescent="0.25">
      <c r="AQ52" s="1"/>
      <c r="AS52" s="3"/>
      <c r="AX52" s="85" t="s">
        <v>865</v>
      </c>
      <c r="AY52" s="94" t="s">
        <v>1279</v>
      </c>
      <c r="AZ52" s="83" t="s">
        <v>1281</v>
      </c>
      <c r="BA52" s="89" t="str">
        <f t="shared" si="2"/>
        <v>Condenser Water (CW)34Copper</v>
      </c>
      <c r="BB52" s="83" t="s">
        <v>1565</v>
      </c>
    </row>
    <row r="53" spans="43:55" ht="12.95" customHeight="1" x14ac:dyDescent="0.25">
      <c r="AQ53" s="1"/>
      <c r="AS53" s="3"/>
      <c r="AX53" s="85" t="s">
        <v>864</v>
      </c>
      <c r="AY53" s="94" t="s">
        <v>1279</v>
      </c>
      <c r="AZ53" s="83" t="s">
        <v>1281</v>
      </c>
      <c r="BA53" s="89" t="str">
        <f t="shared" si="2"/>
        <v>Heating Hot Water (HHW)34Copper</v>
      </c>
      <c r="BB53" s="83" t="s">
        <v>1565</v>
      </c>
    </row>
    <row r="54" spans="43:55" ht="12.95" customHeight="1" x14ac:dyDescent="0.25">
      <c r="AQ54" s="1"/>
      <c r="AS54" s="3"/>
      <c r="AX54" s="85" t="s">
        <v>872</v>
      </c>
      <c r="AY54" s="94" t="s">
        <v>1279</v>
      </c>
      <c r="AZ54" s="83" t="s">
        <v>1281</v>
      </c>
      <c r="BA54" s="89" t="str">
        <f t="shared" si="2"/>
        <v>Make Up Water (MU) (Non-Potable)34Copper</v>
      </c>
      <c r="BB54" s="83" t="s">
        <v>1565</v>
      </c>
    </row>
    <row r="55" spans="43:55" ht="12.95" customHeight="1" x14ac:dyDescent="0.25">
      <c r="AQ55" s="1"/>
      <c r="AS55" s="3"/>
      <c r="AX55" s="85" t="s">
        <v>863</v>
      </c>
      <c r="AY55" s="94" t="s">
        <v>1280</v>
      </c>
      <c r="AZ55" s="83" t="s">
        <v>1281</v>
      </c>
      <c r="BA55" s="89" t="str">
        <f t="shared" si="2"/>
        <v>Chilled Water (CHW)01Copper</v>
      </c>
      <c r="BB55" s="83" t="s">
        <v>1565</v>
      </c>
    </row>
    <row r="56" spans="43:55" ht="12.95" customHeight="1" x14ac:dyDescent="0.25">
      <c r="AQ56" s="1"/>
      <c r="AS56" s="3"/>
      <c r="AX56" s="85" t="s">
        <v>865</v>
      </c>
      <c r="AY56" s="94" t="s">
        <v>1280</v>
      </c>
      <c r="AZ56" s="83" t="s">
        <v>1281</v>
      </c>
      <c r="BA56" s="89" t="str">
        <f t="shared" si="2"/>
        <v>Condenser Water (CW)01Copper</v>
      </c>
      <c r="BB56" s="83" t="s">
        <v>1565</v>
      </c>
    </row>
    <row r="57" spans="43:55" ht="12.95" customHeight="1" x14ac:dyDescent="0.25">
      <c r="AQ57" s="1"/>
      <c r="AS57" s="3"/>
      <c r="AX57" s="85" t="s">
        <v>864</v>
      </c>
      <c r="AY57" s="94" t="s">
        <v>1280</v>
      </c>
      <c r="AZ57" s="83" t="s">
        <v>1281</v>
      </c>
      <c r="BA57" s="89" t="str">
        <f t="shared" si="2"/>
        <v>Heating Hot Water (HHW)01Copper</v>
      </c>
      <c r="BB57" s="83" t="s">
        <v>1565</v>
      </c>
    </row>
    <row r="58" spans="43:55" ht="12.95" customHeight="1" x14ac:dyDescent="0.25">
      <c r="AQ58" s="1"/>
      <c r="AS58" s="3"/>
      <c r="AX58" s="85" t="s">
        <v>872</v>
      </c>
      <c r="AY58" s="94" t="s">
        <v>1280</v>
      </c>
      <c r="AZ58" s="83" t="s">
        <v>1281</v>
      </c>
      <c r="BA58" s="89" t="str">
        <f t="shared" si="2"/>
        <v>Make Up Water (MU) (Non-Potable)01Copper</v>
      </c>
      <c r="BB58" s="83" t="s">
        <v>1565</v>
      </c>
    </row>
    <row r="59" spans="43:55" ht="12.95" customHeight="1" x14ac:dyDescent="0.25">
      <c r="AQ59" s="1"/>
      <c r="AS59" s="3"/>
      <c r="AX59" s="85" t="s">
        <v>1172</v>
      </c>
      <c r="AY59" s="94" t="s">
        <v>4</v>
      </c>
      <c r="AZ59" s="83" t="s">
        <v>1281</v>
      </c>
      <c r="BA59" s="89" t="str">
        <f t="shared" si="2"/>
        <v>* High Temperature Hot Water (HTHW)00Copper</v>
      </c>
      <c r="BB59" s="83" t="s">
        <v>1564</v>
      </c>
    </row>
    <row r="60" spans="43:55" ht="12.95" customHeight="1" x14ac:dyDescent="0.25">
      <c r="AQ60" s="1"/>
      <c r="AS60" s="3"/>
      <c r="AX60" s="85" t="s">
        <v>1173</v>
      </c>
      <c r="AY60" s="94" t="s">
        <v>4</v>
      </c>
      <c r="AZ60" s="83" t="s">
        <v>1281</v>
      </c>
      <c r="BA60" s="89" t="str">
        <f t="shared" si="2"/>
        <v>* Domestic Hot Water (DHW)00Copper</v>
      </c>
      <c r="BB60" s="83" t="s">
        <v>1564</v>
      </c>
    </row>
    <row r="61" spans="43:55" ht="12.95" customHeight="1" x14ac:dyDescent="0.25">
      <c r="AQ61" s="1"/>
      <c r="AS61" s="3"/>
      <c r="AX61" s="85" t="s">
        <v>1174</v>
      </c>
      <c r="AY61" s="94" t="s">
        <v>4</v>
      </c>
      <c r="AZ61" s="83" t="s">
        <v>1281</v>
      </c>
      <c r="BA61" s="89" t="str">
        <f t="shared" si="2"/>
        <v>* Domestic Cold Water (DCW)00Copper</v>
      </c>
      <c r="BB61" s="83" t="s">
        <v>1564</v>
      </c>
    </row>
    <row r="62" spans="43:55" ht="12.95" customHeight="1" x14ac:dyDescent="0.25">
      <c r="AQ62" s="1"/>
      <c r="AS62" s="3"/>
      <c r="AX62" s="85" t="s">
        <v>1175</v>
      </c>
      <c r="AY62" s="94" t="s">
        <v>4</v>
      </c>
      <c r="AZ62" s="83" t="s">
        <v>1281</v>
      </c>
      <c r="BA62" s="89" t="str">
        <f t="shared" si="2"/>
        <v>* Steam Condensate (SC)00Copper</v>
      </c>
      <c r="BB62" s="83" t="s">
        <v>1564</v>
      </c>
    </row>
    <row r="63" spans="43:55" ht="12.95" customHeight="1" x14ac:dyDescent="0.25">
      <c r="AQ63" s="1"/>
      <c r="AS63" s="3"/>
      <c r="AX63" s="85" t="s">
        <v>1176</v>
      </c>
      <c r="AY63" s="94" t="s">
        <v>4</v>
      </c>
      <c r="AZ63" s="83" t="s">
        <v>1281</v>
      </c>
      <c r="BA63" s="89" t="str">
        <f t="shared" si="2"/>
        <v>* Process Water (PrW)00Copper</v>
      </c>
      <c r="BB63" s="83" t="s">
        <v>1564</v>
      </c>
    </row>
    <row r="64" spans="43:55" ht="12.95" customHeight="1" x14ac:dyDescent="0.25">
      <c r="AQ64" s="1"/>
      <c r="AS64" s="3"/>
      <c r="AX64" s="85" t="s">
        <v>1178</v>
      </c>
      <c r="AY64" s="94" t="s">
        <v>4</v>
      </c>
      <c r="AZ64" s="83" t="s">
        <v>1281</v>
      </c>
      <c r="BA64" s="89" t="str">
        <f t="shared" si="2"/>
        <v>* Brine (BW)00Copper</v>
      </c>
      <c r="BB64" s="83" t="s">
        <v>1564</v>
      </c>
    </row>
    <row r="65" spans="43:54" ht="12.95" customHeight="1" x14ac:dyDescent="0.25">
      <c r="AQ65" s="1"/>
      <c r="AS65" s="3"/>
      <c r="AX65" s="85" t="s">
        <v>1179</v>
      </c>
      <c r="AY65" s="94" t="s">
        <v>4</v>
      </c>
      <c r="AZ65" s="83" t="s">
        <v>1281</v>
      </c>
      <c r="BA65" s="89" t="str">
        <f t="shared" si="2"/>
        <v>* Deionized Water (DIW)00Copper</v>
      </c>
      <c r="BB65" s="83" t="s">
        <v>1564</v>
      </c>
    </row>
    <row r="66" spans="43:54" ht="12.95" customHeight="1" x14ac:dyDescent="0.25">
      <c r="AQ66" s="1"/>
      <c r="AS66" s="3"/>
      <c r="AX66" s="85" t="s">
        <v>1180</v>
      </c>
      <c r="AY66" s="94" t="s">
        <v>4</v>
      </c>
      <c r="AZ66" s="83" t="s">
        <v>1281</v>
      </c>
      <c r="BA66" s="89" t="str">
        <f t="shared" si="2"/>
        <v>* Reverse Osmosis Water (RO)00Copper</v>
      </c>
      <c r="BB66" s="83" t="s">
        <v>1564</v>
      </c>
    </row>
    <row r="67" spans="43:54" ht="12.95" customHeight="1" x14ac:dyDescent="0.25">
      <c r="AQ67" s="1"/>
      <c r="AS67" s="3"/>
      <c r="AX67" s="85" t="s">
        <v>1177</v>
      </c>
      <c r="AY67" s="94" t="s">
        <v>4</v>
      </c>
      <c r="AZ67" s="83" t="s">
        <v>1281</v>
      </c>
      <c r="BA67" s="89" t="str">
        <f t="shared" si="2"/>
        <v>* Pool Water00Copper</v>
      </c>
      <c r="BB67" s="83" t="s">
        <v>1564</v>
      </c>
    </row>
    <row r="68" spans="43:54" ht="12.95" customHeight="1" x14ac:dyDescent="0.25">
      <c r="AQ68" s="1"/>
      <c r="AS68" s="3"/>
      <c r="AX68" s="85" t="s">
        <v>863</v>
      </c>
      <c r="AY68" s="94" t="s">
        <v>1279</v>
      </c>
      <c r="AZ68" s="83" t="s">
        <v>905</v>
      </c>
      <c r="BA68" s="89" t="str">
        <f t="shared" si="2"/>
        <v>Chilled Water (CHW)34Other</v>
      </c>
      <c r="BB68" s="83" t="s">
        <v>1565</v>
      </c>
    </row>
    <row r="69" spans="43:54" ht="12.95" customHeight="1" x14ac:dyDescent="0.25">
      <c r="AQ69" s="1"/>
      <c r="AS69" s="3"/>
      <c r="AX69" s="85" t="s">
        <v>865</v>
      </c>
      <c r="AY69" s="94" t="s">
        <v>1279</v>
      </c>
      <c r="AZ69" s="83" t="s">
        <v>905</v>
      </c>
      <c r="BA69" s="89" t="str">
        <f t="shared" si="2"/>
        <v>Condenser Water (CW)34Other</v>
      </c>
      <c r="BB69" s="83" t="s">
        <v>1565</v>
      </c>
    </row>
    <row r="70" spans="43:54" ht="12.95" customHeight="1" x14ac:dyDescent="0.25">
      <c r="AQ70" s="1"/>
      <c r="AS70" s="3"/>
      <c r="AX70" s="85" t="s">
        <v>864</v>
      </c>
      <c r="AY70" s="94" t="s">
        <v>1279</v>
      </c>
      <c r="AZ70" s="83" t="s">
        <v>905</v>
      </c>
      <c r="BA70" s="89" t="str">
        <f t="shared" si="2"/>
        <v>Heating Hot Water (HHW)34Other</v>
      </c>
      <c r="BB70" s="83" t="s">
        <v>1565</v>
      </c>
    </row>
    <row r="71" spans="43:54" ht="12.95" customHeight="1" x14ac:dyDescent="0.25">
      <c r="AQ71" s="1"/>
      <c r="AS71" s="3"/>
      <c r="AX71" s="85" t="s">
        <v>872</v>
      </c>
      <c r="AY71" s="94" t="s">
        <v>1279</v>
      </c>
      <c r="AZ71" s="83" t="s">
        <v>905</v>
      </c>
      <c r="BA71" s="89" t="str">
        <f t="shared" si="2"/>
        <v>Make Up Water (MU) (Non-Potable)34Other</v>
      </c>
      <c r="BB71" s="83" t="s">
        <v>1565</v>
      </c>
    </row>
    <row r="72" spans="43:54" ht="12.95" customHeight="1" x14ac:dyDescent="0.25">
      <c r="AQ72" s="1"/>
      <c r="AS72" s="3"/>
      <c r="AX72" s="85" t="s">
        <v>863</v>
      </c>
      <c r="AY72" s="94" t="s">
        <v>1280</v>
      </c>
      <c r="AZ72" s="83" t="s">
        <v>905</v>
      </c>
      <c r="BA72" s="89" t="str">
        <f t="shared" si="2"/>
        <v>Chilled Water (CHW)01Other</v>
      </c>
      <c r="BB72" s="83" t="s">
        <v>1565</v>
      </c>
    </row>
    <row r="73" spans="43:54" ht="12.95" customHeight="1" x14ac:dyDescent="0.25">
      <c r="AQ73" s="1"/>
      <c r="AS73" s="3"/>
      <c r="AX73" s="85" t="s">
        <v>865</v>
      </c>
      <c r="AY73" s="94" t="s">
        <v>1280</v>
      </c>
      <c r="AZ73" s="83" t="s">
        <v>905</v>
      </c>
      <c r="BA73" s="89" t="str">
        <f t="shared" si="2"/>
        <v>Condenser Water (CW)01Other</v>
      </c>
      <c r="BB73" s="83" t="s">
        <v>1565</v>
      </c>
    </row>
    <row r="74" spans="43:54" ht="12.95" customHeight="1" x14ac:dyDescent="0.25">
      <c r="AQ74" s="1"/>
      <c r="AS74" s="3"/>
      <c r="AX74" s="85" t="s">
        <v>864</v>
      </c>
      <c r="AY74" s="94" t="s">
        <v>1280</v>
      </c>
      <c r="AZ74" s="83" t="s">
        <v>905</v>
      </c>
      <c r="BA74" s="89" t="str">
        <f t="shared" si="2"/>
        <v>Heating Hot Water (HHW)01Other</v>
      </c>
      <c r="BB74" s="83" t="s">
        <v>1565</v>
      </c>
    </row>
    <row r="75" spans="43:54" ht="12.95" customHeight="1" x14ac:dyDescent="0.25">
      <c r="AQ75" s="1"/>
      <c r="AS75" s="3"/>
      <c r="AX75" s="85" t="s">
        <v>872</v>
      </c>
      <c r="AY75" s="94" t="s">
        <v>1280</v>
      </c>
      <c r="AZ75" s="83" t="s">
        <v>905</v>
      </c>
      <c r="BA75" s="89" t="str">
        <f t="shared" si="2"/>
        <v>Make Up Water (MU) (Non-Potable)01Other</v>
      </c>
      <c r="BB75" s="83" t="s">
        <v>1565</v>
      </c>
    </row>
    <row r="76" spans="43:54" ht="12.95" customHeight="1" x14ac:dyDescent="0.25">
      <c r="AQ76" s="1"/>
      <c r="AS76" s="3"/>
      <c r="AX76" s="85" t="s">
        <v>1172</v>
      </c>
      <c r="AY76" s="94" t="s">
        <v>4</v>
      </c>
      <c r="AZ76" s="83" t="s">
        <v>905</v>
      </c>
      <c r="BA76" s="89" t="str">
        <f t="shared" si="2"/>
        <v>* High Temperature Hot Water (HTHW)00Other</v>
      </c>
      <c r="BB76" s="83" t="s">
        <v>1564</v>
      </c>
    </row>
    <row r="77" spans="43:54" ht="12.95" customHeight="1" x14ac:dyDescent="0.25">
      <c r="AQ77" s="1"/>
      <c r="AS77" s="3"/>
      <c r="AX77" s="85" t="s">
        <v>1173</v>
      </c>
      <c r="AY77" s="94" t="s">
        <v>4</v>
      </c>
      <c r="AZ77" s="83" t="s">
        <v>905</v>
      </c>
      <c r="BA77" s="89" t="str">
        <f t="shared" si="2"/>
        <v>* Domestic Hot Water (DHW)00Other</v>
      </c>
      <c r="BB77" s="83" t="s">
        <v>1564</v>
      </c>
    </row>
    <row r="78" spans="43:54" ht="12.95" customHeight="1" x14ac:dyDescent="0.25">
      <c r="AQ78" s="1"/>
      <c r="AS78" s="3"/>
      <c r="AX78" s="85" t="s">
        <v>1174</v>
      </c>
      <c r="AY78" s="94" t="s">
        <v>4</v>
      </c>
      <c r="AZ78" s="83" t="s">
        <v>905</v>
      </c>
      <c r="BA78" s="89" t="str">
        <f t="shared" si="2"/>
        <v>* Domestic Cold Water (DCW)00Other</v>
      </c>
      <c r="BB78" s="83" t="s">
        <v>1564</v>
      </c>
    </row>
    <row r="79" spans="43:54" ht="12.95" customHeight="1" x14ac:dyDescent="0.25">
      <c r="AQ79" s="1"/>
      <c r="AS79" s="3"/>
      <c r="AX79" s="85" t="s">
        <v>1175</v>
      </c>
      <c r="AY79" s="94" t="s">
        <v>4</v>
      </c>
      <c r="AZ79" s="83" t="s">
        <v>905</v>
      </c>
      <c r="BA79" s="89" t="str">
        <f t="shared" si="2"/>
        <v>* Steam Condensate (SC)00Other</v>
      </c>
      <c r="BB79" s="83" t="s">
        <v>1564</v>
      </c>
    </row>
    <row r="80" spans="43:54" ht="12.95" customHeight="1" x14ac:dyDescent="0.25">
      <c r="AQ80" s="1"/>
      <c r="AS80" s="3"/>
      <c r="AX80" s="85" t="s">
        <v>1176</v>
      </c>
      <c r="AY80" s="94" t="s">
        <v>4</v>
      </c>
      <c r="AZ80" s="83" t="s">
        <v>905</v>
      </c>
      <c r="BA80" s="89" t="str">
        <f t="shared" si="2"/>
        <v>* Process Water (PrW)00Other</v>
      </c>
      <c r="BB80" s="83" t="s">
        <v>1564</v>
      </c>
    </row>
    <row r="81" spans="43:54" ht="12.95" customHeight="1" x14ac:dyDescent="0.25">
      <c r="AQ81" s="1"/>
      <c r="AS81" s="3"/>
      <c r="AX81" s="85" t="s">
        <v>1178</v>
      </c>
      <c r="AY81" s="94" t="s">
        <v>4</v>
      </c>
      <c r="AZ81" s="83" t="s">
        <v>905</v>
      </c>
      <c r="BA81" s="89" t="str">
        <f t="shared" si="2"/>
        <v>* Brine (BW)00Other</v>
      </c>
      <c r="BB81" s="83" t="s">
        <v>1564</v>
      </c>
    </row>
    <row r="82" spans="43:54" ht="12.95" customHeight="1" x14ac:dyDescent="0.25">
      <c r="AQ82" s="1"/>
      <c r="AS82" s="3"/>
      <c r="AX82" s="85" t="s">
        <v>1179</v>
      </c>
      <c r="AY82" s="94" t="s">
        <v>4</v>
      </c>
      <c r="AZ82" s="83" t="s">
        <v>905</v>
      </c>
      <c r="BA82" s="89" t="str">
        <f t="shared" si="2"/>
        <v>* Deionized Water (DIW)00Other</v>
      </c>
      <c r="BB82" s="83" t="s">
        <v>1564</v>
      </c>
    </row>
    <row r="83" spans="43:54" ht="12.95" customHeight="1" x14ac:dyDescent="0.25">
      <c r="AQ83" s="1"/>
      <c r="AS83" s="3"/>
      <c r="AX83" s="85" t="s">
        <v>1180</v>
      </c>
      <c r="AY83" s="94" t="s">
        <v>4</v>
      </c>
      <c r="AZ83" s="83" t="s">
        <v>905</v>
      </c>
      <c r="BA83" s="89" t="str">
        <f t="shared" si="2"/>
        <v>* Reverse Osmosis Water (RO)00Other</v>
      </c>
      <c r="BB83" s="83" t="s">
        <v>1564</v>
      </c>
    </row>
    <row r="84" spans="43:54" ht="12.95" customHeight="1" x14ac:dyDescent="0.25">
      <c r="AQ84" s="1"/>
      <c r="AS84" s="3"/>
      <c r="AX84" s="85" t="s">
        <v>1177</v>
      </c>
      <c r="AY84" s="94" t="s">
        <v>4</v>
      </c>
      <c r="AZ84" s="83" t="s">
        <v>905</v>
      </c>
      <c r="BA84" s="89" t="str">
        <f t="shared" si="2"/>
        <v>* Pool Water00Other</v>
      </c>
      <c r="BB84" s="83" t="s">
        <v>1564</v>
      </c>
    </row>
    <row r="85" spans="43:54" ht="12.95" customHeight="1" x14ac:dyDescent="0.25">
      <c r="AQ85" s="1"/>
      <c r="AS85" s="3"/>
      <c r="AX85" s="85" t="s">
        <v>863</v>
      </c>
      <c r="AY85" s="94" t="s">
        <v>1279</v>
      </c>
      <c r="AZ85" s="83" t="s">
        <v>1282</v>
      </c>
      <c r="BA85" s="89" t="str">
        <f t="shared" si="2"/>
        <v>Chilled Water (CHW)34PVC</v>
      </c>
      <c r="BB85" s="83" t="s">
        <v>1565</v>
      </c>
    </row>
    <row r="86" spans="43:54" ht="12.95" customHeight="1" x14ac:dyDescent="0.25">
      <c r="AQ86" s="1"/>
      <c r="AS86" s="3"/>
      <c r="AX86" s="85" t="s">
        <v>865</v>
      </c>
      <c r="AY86" s="94" t="s">
        <v>1279</v>
      </c>
      <c r="AZ86" s="83" t="s">
        <v>1282</v>
      </c>
      <c r="BA86" s="89" t="str">
        <f t="shared" si="2"/>
        <v>Condenser Water (CW)34PVC</v>
      </c>
      <c r="BB86" s="83" t="s">
        <v>1565</v>
      </c>
    </row>
    <row r="87" spans="43:54" ht="12.95" customHeight="1" x14ac:dyDescent="0.25">
      <c r="AQ87" s="1"/>
      <c r="AS87" s="3"/>
      <c r="AX87" s="85" t="s">
        <v>864</v>
      </c>
      <c r="AY87" s="94" t="s">
        <v>1279</v>
      </c>
      <c r="AZ87" s="83" t="s">
        <v>1282</v>
      </c>
      <c r="BA87" s="89" t="str">
        <f t="shared" si="2"/>
        <v>Heating Hot Water (HHW)34PVC</v>
      </c>
      <c r="BB87" s="83" t="s">
        <v>1565</v>
      </c>
    </row>
    <row r="88" spans="43:54" ht="12.95" customHeight="1" x14ac:dyDescent="0.25">
      <c r="AQ88" s="1"/>
      <c r="AS88" s="3"/>
      <c r="AX88" s="85" t="s">
        <v>872</v>
      </c>
      <c r="AY88" s="94" t="s">
        <v>1279</v>
      </c>
      <c r="AZ88" s="83" t="s">
        <v>1282</v>
      </c>
      <c r="BA88" s="89" t="str">
        <f t="shared" si="2"/>
        <v>Make Up Water (MU) (Non-Potable)34PVC</v>
      </c>
      <c r="BB88" s="83" t="s">
        <v>1565</v>
      </c>
    </row>
    <row r="89" spans="43:54" ht="12.95" customHeight="1" x14ac:dyDescent="0.25">
      <c r="AQ89" s="1"/>
      <c r="AS89" s="3"/>
      <c r="AX89" s="85" t="s">
        <v>863</v>
      </c>
      <c r="AY89" s="94" t="s">
        <v>1280</v>
      </c>
      <c r="AZ89" s="83" t="s">
        <v>1282</v>
      </c>
      <c r="BA89" s="89" t="str">
        <f t="shared" si="2"/>
        <v>Chilled Water (CHW)01PVC</v>
      </c>
      <c r="BB89" s="83" t="s">
        <v>1565</v>
      </c>
    </row>
    <row r="90" spans="43:54" ht="12.95" customHeight="1" x14ac:dyDescent="0.25">
      <c r="AQ90" s="1"/>
      <c r="AS90" s="3"/>
      <c r="AX90" s="85" t="s">
        <v>865</v>
      </c>
      <c r="AY90" s="94" t="s">
        <v>1280</v>
      </c>
      <c r="AZ90" s="83" t="s">
        <v>1282</v>
      </c>
      <c r="BA90" s="89" t="str">
        <f t="shared" si="2"/>
        <v>Condenser Water (CW)01PVC</v>
      </c>
      <c r="BB90" s="83" t="s">
        <v>1565</v>
      </c>
    </row>
    <row r="91" spans="43:54" ht="12.95" customHeight="1" x14ac:dyDescent="0.25">
      <c r="AQ91" s="1"/>
      <c r="AS91" s="3"/>
      <c r="AX91" s="85" t="s">
        <v>864</v>
      </c>
      <c r="AY91" s="94" t="s">
        <v>1280</v>
      </c>
      <c r="AZ91" s="83" t="s">
        <v>1282</v>
      </c>
      <c r="BA91" s="89" t="str">
        <f t="shared" si="2"/>
        <v>Heating Hot Water (HHW)01PVC</v>
      </c>
      <c r="BB91" s="83" t="s">
        <v>1565</v>
      </c>
    </row>
    <row r="92" spans="43:54" ht="12.95" customHeight="1" x14ac:dyDescent="0.25">
      <c r="AQ92" s="1"/>
      <c r="AS92" s="3"/>
      <c r="AX92" s="85" t="s">
        <v>872</v>
      </c>
      <c r="AY92" s="94" t="s">
        <v>1280</v>
      </c>
      <c r="AZ92" s="83" t="s">
        <v>1282</v>
      </c>
      <c r="BA92" s="89" t="str">
        <f t="shared" si="2"/>
        <v>Make Up Water (MU) (Non-Potable)01PVC</v>
      </c>
      <c r="BB92" s="83" t="s">
        <v>1565</v>
      </c>
    </row>
    <row r="93" spans="43:54" ht="12.95" customHeight="1" x14ac:dyDescent="0.25">
      <c r="AQ93" s="1"/>
      <c r="AS93" s="3"/>
      <c r="AX93" s="85" t="s">
        <v>1172</v>
      </c>
      <c r="AY93" s="94" t="s">
        <v>4</v>
      </c>
      <c r="AZ93" s="83" t="s">
        <v>1282</v>
      </c>
      <c r="BA93" s="89" t="str">
        <f t="shared" si="2"/>
        <v>* High Temperature Hot Water (HTHW)00PVC</v>
      </c>
      <c r="BB93" s="83" t="s">
        <v>1564</v>
      </c>
    </row>
    <row r="94" spans="43:54" ht="12.95" customHeight="1" x14ac:dyDescent="0.25">
      <c r="AQ94" s="1"/>
      <c r="AS94" s="3"/>
      <c r="AX94" s="85" t="s">
        <v>1173</v>
      </c>
      <c r="AY94" s="94" t="s">
        <v>4</v>
      </c>
      <c r="AZ94" s="83" t="s">
        <v>1282</v>
      </c>
      <c r="BA94" s="89" t="str">
        <f t="shared" si="2"/>
        <v>* Domestic Hot Water (DHW)00PVC</v>
      </c>
      <c r="BB94" s="83" t="s">
        <v>1564</v>
      </c>
    </row>
    <row r="95" spans="43:54" ht="12.95" customHeight="1" x14ac:dyDescent="0.25">
      <c r="AQ95" s="1"/>
      <c r="AS95" s="3"/>
      <c r="AX95" s="85" t="s">
        <v>1174</v>
      </c>
      <c r="AY95" s="94" t="s">
        <v>4</v>
      </c>
      <c r="AZ95" s="83" t="s">
        <v>1282</v>
      </c>
      <c r="BA95" s="89" t="str">
        <f t="shared" si="2"/>
        <v>* Domestic Cold Water (DCW)00PVC</v>
      </c>
      <c r="BB95" s="83" t="s">
        <v>1564</v>
      </c>
    </row>
    <row r="96" spans="43:54" ht="12.95" customHeight="1" x14ac:dyDescent="0.25">
      <c r="AQ96" s="1"/>
      <c r="AS96" s="3"/>
      <c r="AX96" s="85" t="s">
        <v>1175</v>
      </c>
      <c r="AY96" s="94" t="s">
        <v>4</v>
      </c>
      <c r="AZ96" s="83" t="s">
        <v>1282</v>
      </c>
      <c r="BA96" s="89" t="str">
        <f t="shared" si="2"/>
        <v>* Steam Condensate (SC)00PVC</v>
      </c>
      <c r="BB96" s="83" t="s">
        <v>1564</v>
      </c>
    </row>
    <row r="97" spans="43:54" ht="12.95" customHeight="1" x14ac:dyDescent="0.25">
      <c r="AQ97" s="1"/>
      <c r="AS97" s="3"/>
      <c r="AX97" s="85" t="s">
        <v>1176</v>
      </c>
      <c r="AY97" s="94" t="s">
        <v>4</v>
      </c>
      <c r="AZ97" s="83" t="s">
        <v>1282</v>
      </c>
      <c r="BA97" s="89" t="str">
        <f t="shared" si="2"/>
        <v>* Process Water (PrW)00PVC</v>
      </c>
      <c r="BB97" s="83" t="s">
        <v>1564</v>
      </c>
    </row>
    <row r="98" spans="43:54" ht="12.95" customHeight="1" x14ac:dyDescent="0.25">
      <c r="AQ98" s="1"/>
      <c r="AS98" s="3"/>
      <c r="AX98" s="85" t="s">
        <v>1178</v>
      </c>
      <c r="AY98" s="94" t="s">
        <v>4</v>
      </c>
      <c r="AZ98" s="83" t="s">
        <v>1282</v>
      </c>
      <c r="BA98" s="89" t="str">
        <f t="shared" si="2"/>
        <v>* Brine (BW)00PVC</v>
      </c>
      <c r="BB98" s="83" t="s">
        <v>1564</v>
      </c>
    </row>
    <row r="99" spans="43:54" ht="12.95" customHeight="1" x14ac:dyDescent="0.25">
      <c r="AQ99" s="1"/>
      <c r="AS99" s="3"/>
      <c r="AX99" s="85" t="s">
        <v>1179</v>
      </c>
      <c r="AY99" s="94" t="s">
        <v>4</v>
      </c>
      <c r="AZ99" s="83" t="s">
        <v>1282</v>
      </c>
      <c r="BA99" s="89" t="str">
        <f t="shared" si="2"/>
        <v>* Deionized Water (DIW)00PVC</v>
      </c>
      <c r="BB99" s="83" t="s">
        <v>1564</v>
      </c>
    </row>
    <row r="100" spans="43:54" ht="12.95" customHeight="1" x14ac:dyDescent="0.25">
      <c r="AQ100" s="1"/>
      <c r="AS100" s="3"/>
      <c r="AX100" s="85" t="s">
        <v>1180</v>
      </c>
      <c r="AY100" s="94" t="s">
        <v>4</v>
      </c>
      <c r="AZ100" s="83" t="s">
        <v>1282</v>
      </c>
      <c r="BA100" s="89" t="str">
        <f t="shared" si="2"/>
        <v>* Reverse Osmosis Water (RO)00PVC</v>
      </c>
      <c r="BB100" s="83" t="s">
        <v>1564</v>
      </c>
    </row>
    <row r="101" spans="43:54" ht="12.95" customHeight="1" x14ac:dyDescent="0.25">
      <c r="AQ101" s="1"/>
      <c r="AS101" s="3"/>
      <c r="AX101" s="85" t="s">
        <v>1177</v>
      </c>
      <c r="AY101" s="94" t="s">
        <v>4</v>
      </c>
      <c r="AZ101" s="83" t="s">
        <v>1282</v>
      </c>
      <c r="BA101" s="89" t="str">
        <f t="shared" si="2"/>
        <v>* Pool Water00PVC</v>
      </c>
      <c r="BB101" s="83" t="s">
        <v>1564</v>
      </c>
    </row>
    <row r="102" spans="43:54" ht="12.95" customHeight="1" x14ac:dyDescent="0.25">
      <c r="AQ102" s="1"/>
      <c r="AS102" s="3"/>
      <c r="AX102" s="85" t="s">
        <v>863</v>
      </c>
      <c r="AY102" s="94" t="s">
        <v>1279</v>
      </c>
      <c r="AZ102" s="83" t="s">
        <v>1284</v>
      </c>
      <c r="BA102" s="89" t="str">
        <f t="shared" si="2"/>
        <v>Chilled Water (CHW)34Stainless Steel</v>
      </c>
      <c r="BB102" s="83" t="s">
        <v>1565</v>
      </c>
    </row>
    <row r="103" spans="43:54" ht="12.95" customHeight="1" x14ac:dyDescent="0.25">
      <c r="AQ103" s="1"/>
      <c r="AS103" s="3"/>
      <c r="AX103" s="85" t="s">
        <v>865</v>
      </c>
      <c r="AY103" s="94" t="s">
        <v>1279</v>
      </c>
      <c r="AZ103" s="83" t="s">
        <v>1284</v>
      </c>
      <c r="BA103" s="89" t="str">
        <f t="shared" si="2"/>
        <v>Condenser Water (CW)34Stainless Steel</v>
      </c>
      <c r="BB103" s="83" t="s">
        <v>1565</v>
      </c>
    </row>
    <row r="104" spans="43:54" ht="12.95" customHeight="1" x14ac:dyDescent="0.25">
      <c r="AQ104" s="1"/>
      <c r="AS104" s="3"/>
      <c r="AX104" s="85" t="s">
        <v>864</v>
      </c>
      <c r="AY104" s="94" t="s">
        <v>1279</v>
      </c>
      <c r="AZ104" s="83" t="s">
        <v>1284</v>
      </c>
      <c r="BA104" s="89" t="str">
        <f t="shared" si="2"/>
        <v>Heating Hot Water (HHW)34Stainless Steel</v>
      </c>
      <c r="BB104" s="83" t="s">
        <v>1565</v>
      </c>
    </row>
    <row r="105" spans="43:54" ht="12.95" customHeight="1" x14ac:dyDescent="0.25">
      <c r="AQ105" s="1"/>
      <c r="AS105" s="3"/>
      <c r="AX105" s="85" t="s">
        <v>872</v>
      </c>
      <c r="AY105" s="94" t="s">
        <v>1279</v>
      </c>
      <c r="AZ105" s="83" t="s">
        <v>1284</v>
      </c>
      <c r="BA105" s="89" t="str">
        <f t="shared" si="2"/>
        <v>Make Up Water (MU) (Non-Potable)34Stainless Steel</v>
      </c>
      <c r="BB105" s="83" t="s">
        <v>1565</v>
      </c>
    </row>
    <row r="106" spans="43:54" ht="12.95" customHeight="1" x14ac:dyDescent="0.25">
      <c r="AQ106" s="1"/>
      <c r="AS106" s="3"/>
      <c r="AX106" s="85" t="s">
        <v>863</v>
      </c>
      <c r="AY106" s="94" t="s">
        <v>1280</v>
      </c>
      <c r="AZ106" s="83" t="s">
        <v>1284</v>
      </c>
      <c r="BA106" s="89" t="str">
        <f t="shared" si="2"/>
        <v>Chilled Water (CHW)01Stainless Steel</v>
      </c>
      <c r="BB106" s="83" t="s">
        <v>1565</v>
      </c>
    </row>
    <row r="107" spans="43:54" ht="12.95" customHeight="1" x14ac:dyDescent="0.25">
      <c r="AQ107" s="1"/>
      <c r="AS107" s="3"/>
      <c r="AX107" s="85" t="s">
        <v>865</v>
      </c>
      <c r="AY107" s="94" t="s">
        <v>1280</v>
      </c>
      <c r="AZ107" s="83" t="s">
        <v>1284</v>
      </c>
      <c r="BA107" s="89" t="str">
        <f t="shared" si="2"/>
        <v>Condenser Water (CW)01Stainless Steel</v>
      </c>
      <c r="BB107" s="83" t="s">
        <v>1565</v>
      </c>
    </row>
    <row r="108" spans="43:54" ht="12.95" customHeight="1" x14ac:dyDescent="0.25">
      <c r="AQ108" s="1"/>
      <c r="AS108" s="3"/>
      <c r="AX108" s="85" t="s">
        <v>864</v>
      </c>
      <c r="AY108" s="94" t="s">
        <v>1280</v>
      </c>
      <c r="AZ108" s="83" t="s">
        <v>1284</v>
      </c>
      <c r="BA108" s="89" t="str">
        <f t="shared" si="2"/>
        <v>Heating Hot Water (HHW)01Stainless Steel</v>
      </c>
      <c r="BB108" s="83" t="s">
        <v>1565</v>
      </c>
    </row>
    <row r="109" spans="43:54" ht="12.95" customHeight="1" x14ac:dyDescent="0.25">
      <c r="AQ109" s="1"/>
      <c r="AS109" s="3"/>
      <c r="AX109" s="85" t="s">
        <v>872</v>
      </c>
      <c r="AY109" s="94" t="s">
        <v>1280</v>
      </c>
      <c r="AZ109" s="83" t="s">
        <v>1284</v>
      </c>
      <c r="BA109" s="89" t="str">
        <f t="shared" si="2"/>
        <v>Make Up Water (MU) (Non-Potable)01Stainless Steel</v>
      </c>
      <c r="BB109" s="83" t="s">
        <v>1565</v>
      </c>
    </row>
    <row r="110" spans="43:54" ht="12.95" customHeight="1" x14ac:dyDescent="0.25">
      <c r="AQ110" s="1"/>
      <c r="AS110" s="3"/>
      <c r="AX110" s="85" t="s">
        <v>1172</v>
      </c>
      <c r="AY110" s="94" t="s">
        <v>4</v>
      </c>
      <c r="AZ110" s="83" t="s">
        <v>1284</v>
      </c>
      <c r="BA110" s="89" t="str">
        <f t="shared" si="2"/>
        <v>* High Temperature Hot Water (HTHW)00Stainless Steel</v>
      </c>
      <c r="BB110" s="83" t="s">
        <v>1564</v>
      </c>
    </row>
    <row r="111" spans="43:54" ht="12.95" customHeight="1" x14ac:dyDescent="0.25">
      <c r="AQ111" s="1"/>
      <c r="AS111" s="3"/>
      <c r="AX111" s="85" t="s">
        <v>1173</v>
      </c>
      <c r="AY111" s="94" t="s">
        <v>4</v>
      </c>
      <c r="AZ111" s="83" t="s">
        <v>1284</v>
      </c>
      <c r="BA111" s="89" t="str">
        <f t="shared" si="2"/>
        <v>* Domestic Hot Water (DHW)00Stainless Steel</v>
      </c>
      <c r="BB111" s="83" t="s">
        <v>1564</v>
      </c>
    </row>
    <row r="112" spans="43:54" ht="12.95" customHeight="1" x14ac:dyDescent="0.25">
      <c r="AQ112" s="1"/>
      <c r="AS112" s="3"/>
      <c r="AX112" s="85" t="s">
        <v>1174</v>
      </c>
      <c r="AY112" s="94" t="s">
        <v>4</v>
      </c>
      <c r="AZ112" s="83" t="s">
        <v>1284</v>
      </c>
      <c r="BA112" s="89" t="str">
        <f t="shared" si="2"/>
        <v>* Domestic Cold Water (DCW)00Stainless Steel</v>
      </c>
      <c r="BB112" s="83" t="s">
        <v>1564</v>
      </c>
    </row>
    <row r="113" spans="43:54" ht="12.95" customHeight="1" x14ac:dyDescent="0.25">
      <c r="AQ113" s="1"/>
      <c r="AS113" s="3"/>
      <c r="AX113" s="85" t="s">
        <v>1175</v>
      </c>
      <c r="AY113" s="94" t="s">
        <v>4</v>
      </c>
      <c r="AZ113" s="83" t="s">
        <v>1284</v>
      </c>
      <c r="BA113" s="89" t="str">
        <f t="shared" si="2"/>
        <v>* Steam Condensate (SC)00Stainless Steel</v>
      </c>
      <c r="BB113" s="83" t="s">
        <v>1564</v>
      </c>
    </row>
    <row r="114" spans="43:54" ht="12.95" customHeight="1" x14ac:dyDescent="0.25">
      <c r="AQ114" s="1"/>
      <c r="AS114" s="3"/>
      <c r="AX114" s="85" t="s">
        <v>1176</v>
      </c>
      <c r="AY114" s="94" t="s">
        <v>4</v>
      </c>
      <c r="AZ114" s="83" t="s">
        <v>1284</v>
      </c>
      <c r="BA114" s="89" t="str">
        <f t="shared" si="2"/>
        <v>* Process Water (PrW)00Stainless Steel</v>
      </c>
      <c r="BB114" s="83" t="s">
        <v>1564</v>
      </c>
    </row>
    <row r="115" spans="43:54" ht="12.95" customHeight="1" x14ac:dyDescent="0.25">
      <c r="AQ115" s="1"/>
      <c r="AS115" s="3"/>
      <c r="AX115" s="85" t="s">
        <v>1178</v>
      </c>
      <c r="AY115" s="94" t="s">
        <v>4</v>
      </c>
      <c r="AZ115" s="83" t="s">
        <v>1284</v>
      </c>
      <c r="BA115" s="89" t="str">
        <f>_xlfn.CONCAT(AX115,AY115,AZ115)</f>
        <v>* Brine (BW)00Stainless Steel</v>
      </c>
      <c r="BB115" s="83" t="s">
        <v>1564</v>
      </c>
    </row>
    <row r="116" spans="43:54" ht="12.95" customHeight="1" x14ac:dyDescent="0.25">
      <c r="AQ116" s="1"/>
      <c r="AS116" s="3"/>
      <c r="AX116" s="85" t="s">
        <v>1179</v>
      </c>
      <c r="AY116" s="94" t="s">
        <v>4</v>
      </c>
      <c r="AZ116" s="83" t="s">
        <v>1284</v>
      </c>
      <c r="BA116" s="89" t="str">
        <f>_xlfn.CONCAT(AX116,AY116,AZ116)</f>
        <v>* Deionized Water (DIW)00Stainless Steel</v>
      </c>
      <c r="BB116" s="83" t="s">
        <v>1564</v>
      </c>
    </row>
    <row r="117" spans="43:54" ht="12.95" customHeight="1" x14ac:dyDescent="0.25">
      <c r="AQ117" s="1"/>
      <c r="AS117" s="3"/>
      <c r="AX117" s="85" t="s">
        <v>1180</v>
      </c>
      <c r="AY117" s="94" t="s">
        <v>4</v>
      </c>
      <c r="AZ117" s="83" t="s">
        <v>1284</v>
      </c>
      <c r="BA117" s="89" t="str">
        <f>_xlfn.CONCAT(AX117,AY117,AZ117)</f>
        <v>* Reverse Osmosis Water (RO)00Stainless Steel</v>
      </c>
      <c r="BB117" s="83" t="s">
        <v>1564</v>
      </c>
    </row>
    <row r="118" spans="43:54" ht="12.95" customHeight="1" x14ac:dyDescent="0.25">
      <c r="AQ118" s="1"/>
      <c r="AS118" s="3"/>
      <c r="AX118" s="85" t="s">
        <v>1177</v>
      </c>
      <c r="AY118" s="94" t="s">
        <v>4</v>
      </c>
      <c r="AZ118" s="83" t="s">
        <v>1284</v>
      </c>
      <c r="BA118" s="89" t="str">
        <f>_xlfn.CONCAT(AX118,AY118,AZ118)</f>
        <v>* Pool Water00Stainless Steel</v>
      </c>
      <c r="BB118" s="83" t="s">
        <v>1564</v>
      </c>
    </row>
    <row r="119" spans="43:54" ht="12.95" customHeight="1" x14ac:dyDescent="0.25">
      <c r="AQ119" s="1"/>
      <c r="AS119" s="3"/>
    </row>
    <row r="120" spans="43:54" x14ac:dyDescent="0.25">
      <c r="AQ120" s="1"/>
      <c r="AS120" s="3"/>
    </row>
    <row r="121" spans="43:54" x14ac:dyDescent="0.25">
      <c r="AQ121" s="1"/>
      <c r="AS121" s="3"/>
    </row>
    <row r="122" spans="43:54" x14ac:dyDescent="0.25">
      <c r="AQ122" s="1"/>
      <c r="AS122" s="3"/>
    </row>
    <row r="123" spans="43:54" x14ac:dyDescent="0.25">
      <c r="AQ123" s="1"/>
      <c r="AS123" s="3"/>
    </row>
    <row r="124" spans="43:54" x14ac:dyDescent="0.25">
      <c r="AQ124" s="1"/>
      <c r="AS124" s="3"/>
    </row>
    <row r="129" spans="43:45" x14ac:dyDescent="0.25">
      <c r="AQ129" s="1"/>
      <c r="AS129" s="3"/>
    </row>
  </sheetData>
  <sheetProtection algorithmName="SHA-512" hashValue="dM00uEnqM6Pgl3OADiuxbu8FsVqQ6jio2g8RqQEVKfz/h93uo2U6U3hk3ven2SeaRwxICNFYgjjVweNPGk8T6w==" saltValue="qQJMwZQcgWTS2Y3KSf0MDw==" spinCount="100000" sheet="1" formatCells="0" selectLockedCells="1"/>
  <dataConsolidate/>
  <mergeCells count="18">
    <mergeCell ref="B28:H28"/>
    <mergeCell ref="A32:H32"/>
    <mergeCell ref="AF12:AF13"/>
    <mergeCell ref="AG12:AG13"/>
    <mergeCell ref="F19:H19"/>
    <mergeCell ref="C25:D25"/>
    <mergeCell ref="G25:H25"/>
    <mergeCell ref="C26:D26"/>
    <mergeCell ref="G26:H26"/>
    <mergeCell ref="F20:H22"/>
    <mergeCell ref="B7:C7"/>
    <mergeCell ref="F13:F14"/>
    <mergeCell ref="G13:G14"/>
    <mergeCell ref="H13:H14"/>
    <mergeCell ref="B4:E4"/>
    <mergeCell ref="C5:D5"/>
    <mergeCell ref="G5:H5"/>
    <mergeCell ref="B6:D6"/>
  </mergeCells>
  <dataValidations count="2">
    <dataValidation type="list" allowBlank="1" showInputMessage="1" showErrorMessage="1" sqref="D8" xr:uid="{5C3F0A33-3BC9-4A14-9D60-F8A99644B510}">
      <formula1>$AB$13:$AB$26</formula1>
    </dataValidation>
    <dataValidation type="list" allowBlank="1" showInputMessage="1" showErrorMessage="1" sqref="D9" xr:uid="{182BBFE9-C845-4AD8-A2C0-01FCA3E7CB60}">
      <formula1>IF(OR(AND(D8=$AB$13),(D8=$AB$14),(D8=$AB$15),(D8=$AB$16),(D8=$AB$17)),$AE$13:$AE$31,$AE$15:$AE$31)</formula1>
    </dataValidation>
  </dataValidations>
  <hyperlinks>
    <hyperlink ref="A32:G32" location="'Meter Selection'!A1" display="To return to the meter selection, click this link" xr:uid="{D4BC8FD1-1B56-4B63-AD83-C2806F2221E7}"/>
    <hyperlink ref="A32:H32" location="'Table of Contents'!A1" display="To return to the index, click this link" xr:uid="{8BF68C7B-C1C5-4586-9E63-5C1E7990912E}"/>
  </hyperlinks>
  <printOptions horizontalCentered="1"/>
  <pageMargins left="0.25" right="0.25" top="0.5" bottom="0.75" header="0.3" footer="0.3"/>
  <pageSetup scale="53"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DBB34BD-EE5C-49D4-AE61-8C612A38F36C}">
          <x14:formula1>
            <xm:f>RF!$F$22:$F$24</xm:f>
          </x14:formula1>
          <xm:sqref>H18:H19</xm:sqref>
        </x14:dataValidation>
        <x14:dataValidation type="list" allowBlank="1" showInputMessage="1" showErrorMessage="1" xr:uid="{A1544A9E-8393-474F-9999-4655A14C8944}">
          <x14:formula1>
            <xm:f>RF!$H$22:$H$26</xm:f>
          </x14:formula1>
          <xm:sqref>D10</xm:sqref>
        </x14:dataValidation>
        <x14:dataValidation type="list" allowBlank="1" showInputMessage="1" showErrorMessage="1" xr:uid="{34C94AFD-A6C5-42AD-950F-790A59E9DD89}">
          <x14:formula1>
            <xm:f>IF(D10=RF!$I$21,RF!$I$22:$I$25,IF(D10=RF!$J$21,RF!$J$22:$J$25,IF(D10=RF!$K$21,RF!$K$22:$K$24,IF(D10=RF!$L$21,RF!$L$22:$L$25,RF!$M$21))))</xm:f>
          </x14:formula1>
          <xm:sqref>D21</xm:sqref>
        </x14:dataValidation>
        <x14:dataValidation type="list" allowBlank="1" showInputMessage="1" showErrorMessage="1" xr:uid="{4833686C-362F-4797-ADBB-97ADFDBFFE1C}">
          <x14:formula1>
            <xm:f>IF(D12=$AC$13,RF!$F$22:$F$24,RF!$F$25)</xm:f>
          </x14:formula1>
          <xm:sqref>D22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81BA-D364-469C-BF5E-683E58199D87}">
  <sheetPr codeName="Sheet49">
    <tabColor rgb="FF7030A0"/>
    <pageSetUpPr autoPageBreaks="0" fitToPage="1"/>
  </sheetPr>
  <dimension ref="A1:AG41"/>
  <sheetViews>
    <sheetView showGridLines="0" zoomScaleNormal="100" workbookViewId="0">
      <selection activeCell="D6" sqref="D6"/>
    </sheetView>
  </sheetViews>
  <sheetFormatPr defaultColWidth="9.140625" defaultRowHeight="15" x14ac:dyDescent="0.25"/>
  <cols>
    <col min="1" max="1" width="5.5703125" customWidth="1"/>
    <col min="2" max="2" width="26" customWidth="1"/>
    <col min="3" max="3" width="65" customWidth="1"/>
    <col min="4" max="4" width="28.28515625" customWidth="1"/>
    <col min="5" max="5" width="3.5703125" customWidth="1"/>
    <col min="6" max="6" width="31" customWidth="1"/>
    <col min="7" max="7" width="66.42578125" customWidth="1"/>
    <col min="8" max="8" width="19.140625" customWidth="1"/>
    <col min="9" max="9" width="9.140625" customWidth="1"/>
    <col min="10" max="33" width="9.140625" hidden="1" customWidth="1"/>
  </cols>
  <sheetData>
    <row r="1" spans="1:30" ht="39" customHeight="1" x14ac:dyDescent="0.25">
      <c r="B1" s="531" t="s">
        <v>6986</v>
      </c>
      <c r="C1" s="453"/>
      <c r="D1" s="453"/>
      <c r="E1" s="453"/>
      <c r="F1" s="453"/>
      <c r="G1" s="454"/>
      <c r="H1" s="403"/>
    </row>
    <row r="2" spans="1:30" ht="32.25" customHeight="1" x14ac:dyDescent="0.25">
      <c r="B2" s="398"/>
      <c r="C2" s="398"/>
      <c r="D2" s="398"/>
      <c r="E2" s="398"/>
      <c r="F2" s="398"/>
      <c r="G2" s="403"/>
      <c r="H2" s="403"/>
    </row>
    <row r="3" spans="1:30" ht="28.5" customHeight="1" thickBot="1" x14ac:dyDescent="0.3">
      <c r="A3" s="10"/>
      <c r="B3" s="794" t="s">
        <v>1232</v>
      </c>
      <c r="C3" s="794"/>
      <c r="D3" s="794"/>
      <c r="E3" s="794"/>
      <c r="F3" s="398"/>
      <c r="G3" s="403"/>
      <c r="H3" s="403"/>
    </row>
    <row r="4" spans="1:30" ht="32.25" customHeight="1" thickBot="1" x14ac:dyDescent="0.3">
      <c r="A4" s="10"/>
      <c r="B4" s="445" t="s">
        <v>6937</v>
      </c>
      <c r="C4" s="795" t="s">
        <v>6938</v>
      </c>
      <c r="D4" s="796"/>
      <c r="E4" s="403"/>
      <c r="F4" s="445" t="s">
        <v>45</v>
      </c>
      <c r="G4" s="795" t="s">
        <v>1635</v>
      </c>
      <c r="H4" s="796"/>
      <c r="M4" s="549" t="s">
        <v>1262</v>
      </c>
      <c r="N4" s="597"/>
      <c r="O4" s="546" t="s">
        <v>5209</v>
      </c>
      <c r="P4" s="549" t="s">
        <v>6987</v>
      </c>
      <c r="Q4" s="549" t="s">
        <v>6988</v>
      </c>
      <c r="R4" s="549" t="s">
        <v>6989</v>
      </c>
      <c r="S4" s="549" t="s">
        <v>6990</v>
      </c>
      <c r="T4" s="546" t="s">
        <v>6</v>
      </c>
      <c r="U4" s="598"/>
      <c r="V4" s="543" t="s">
        <v>5209</v>
      </c>
      <c r="W4" s="543" t="s">
        <v>6991</v>
      </c>
      <c r="X4" s="543" t="s">
        <v>6992</v>
      </c>
      <c r="Y4" s="543" t="s">
        <v>6993</v>
      </c>
      <c r="Z4" s="543" t="s">
        <v>6994</v>
      </c>
    </row>
    <row r="5" spans="1:30" ht="16.350000000000001" customHeight="1" x14ac:dyDescent="0.25">
      <c r="A5" s="11"/>
      <c r="B5" s="374"/>
      <c r="C5" s="447"/>
      <c r="D5" s="447"/>
      <c r="E5" s="374"/>
      <c r="F5" s="448"/>
      <c r="G5" s="447"/>
      <c r="H5" s="447"/>
      <c r="M5" s="599" t="s">
        <v>1455</v>
      </c>
      <c r="N5" s="549" t="s">
        <v>6987</v>
      </c>
      <c r="O5" s="84" t="str">
        <f>IF(D8="","",VLOOKUP(D8,M5:N28,2,FALSE))</f>
        <v/>
      </c>
      <c r="P5" s="86" t="s">
        <v>1273</v>
      </c>
      <c r="Q5" s="86" t="s">
        <v>1274</v>
      </c>
      <c r="R5" s="86" t="s">
        <v>1275</v>
      </c>
      <c r="S5" s="86" t="s">
        <v>1276</v>
      </c>
      <c r="T5" s="600" t="s">
        <v>863</v>
      </c>
      <c r="U5" s="543" t="s">
        <v>6991</v>
      </c>
      <c r="V5" s="93" t="str">
        <f>IF(D7="","",VLOOKUP(D7,T5:U18,2,FALSE))</f>
        <v/>
      </c>
      <c r="W5" s="93">
        <v>1</v>
      </c>
      <c r="X5" s="86">
        <v>2</v>
      </c>
      <c r="Y5" s="93">
        <v>3</v>
      </c>
      <c r="Z5" s="93">
        <v>1</v>
      </c>
    </row>
    <row r="6" spans="1:30" ht="33" customHeight="1" x14ac:dyDescent="0.25">
      <c r="A6" s="11"/>
      <c r="B6" s="791" t="s">
        <v>889</v>
      </c>
      <c r="C6" s="792"/>
      <c r="D6" s="247"/>
      <c r="E6" s="186"/>
      <c r="F6" s="278" t="s">
        <v>889</v>
      </c>
      <c r="G6" s="279"/>
      <c r="H6" s="247"/>
      <c r="M6" s="599" t="s">
        <v>1456</v>
      </c>
      <c r="N6" s="549" t="s">
        <v>6987</v>
      </c>
      <c r="P6" s="86" t="s">
        <v>1274</v>
      </c>
      <c r="Q6" s="86" t="s">
        <v>1275</v>
      </c>
      <c r="R6" s="86" t="s">
        <v>1276</v>
      </c>
      <c r="S6" s="86" t="s">
        <v>5220</v>
      </c>
      <c r="T6" s="600" t="s">
        <v>864</v>
      </c>
      <c r="U6" s="543" t="s">
        <v>6992</v>
      </c>
      <c r="W6" s="93"/>
      <c r="X6" s="93"/>
      <c r="Y6" s="93"/>
      <c r="Z6" s="93">
        <v>2</v>
      </c>
    </row>
    <row r="7" spans="1:30" ht="32.25" customHeight="1" x14ac:dyDescent="0.25">
      <c r="A7" s="11"/>
      <c r="B7" s="280" t="s">
        <v>6</v>
      </c>
      <c r="C7" s="281" t="s">
        <v>1551</v>
      </c>
      <c r="D7" s="247"/>
      <c r="E7" s="186"/>
      <c r="F7" s="282" t="s">
        <v>1103</v>
      </c>
      <c r="G7" s="289" t="s">
        <v>1636</v>
      </c>
      <c r="H7" s="249"/>
      <c r="M7" s="599" t="s">
        <v>1457</v>
      </c>
      <c r="N7" s="549" t="s">
        <v>6987</v>
      </c>
      <c r="P7" s="86" t="s">
        <v>1275</v>
      </c>
      <c r="Q7" s="86" t="s">
        <v>1276</v>
      </c>
      <c r="R7" s="86" t="s">
        <v>5220</v>
      </c>
      <c r="S7" s="86" t="s">
        <v>5223</v>
      </c>
      <c r="T7" s="600" t="s">
        <v>865</v>
      </c>
      <c r="U7" s="543" t="s">
        <v>6991</v>
      </c>
      <c r="W7" s="93"/>
      <c r="X7" s="93"/>
      <c r="Y7" s="93"/>
      <c r="Z7" s="93">
        <v>3</v>
      </c>
    </row>
    <row r="8" spans="1:30" ht="33" customHeight="1" x14ac:dyDescent="0.25">
      <c r="A8" s="205" t="s">
        <v>14</v>
      </c>
      <c r="B8" s="380" t="s">
        <v>1549</v>
      </c>
      <c r="C8" s="281" t="s">
        <v>1551</v>
      </c>
      <c r="D8" s="247"/>
      <c r="E8" s="11"/>
      <c r="F8" s="282" t="s">
        <v>1104</v>
      </c>
      <c r="G8" s="289" t="s">
        <v>1637</v>
      </c>
      <c r="H8" s="249"/>
      <c r="M8" s="599" t="s">
        <v>1458</v>
      </c>
      <c r="N8" s="549" t="s">
        <v>6987</v>
      </c>
      <c r="P8" s="86" t="s">
        <v>1276</v>
      </c>
      <c r="Q8" s="86" t="s">
        <v>5220</v>
      </c>
      <c r="R8" s="86" t="s">
        <v>5223</v>
      </c>
      <c r="S8" s="86" t="s">
        <v>5224</v>
      </c>
      <c r="T8" s="600" t="s">
        <v>873</v>
      </c>
      <c r="U8" s="543" t="s">
        <v>6993</v>
      </c>
      <c r="Y8" s="192" t="s">
        <v>27</v>
      </c>
      <c r="Z8" s="209"/>
    </row>
    <row r="9" spans="1:30" ht="31.5" customHeight="1" x14ac:dyDescent="0.25">
      <c r="A9" s="205"/>
      <c r="B9" s="278" t="s">
        <v>10</v>
      </c>
      <c r="C9" s="283" t="s">
        <v>6995</v>
      </c>
      <c r="D9" s="12"/>
      <c r="E9" s="11"/>
      <c r="F9" s="282" t="s">
        <v>6982</v>
      </c>
      <c r="G9" s="289" t="s">
        <v>1638</v>
      </c>
      <c r="H9" s="249"/>
      <c r="M9" s="599" t="s">
        <v>1459</v>
      </c>
      <c r="N9" s="549" t="s">
        <v>6987</v>
      </c>
      <c r="P9" s="86" t="s">
        <v>5220</v>
      </c>
      <c r="Q9" s="86" t="s">
        <v>5223</v>
      </c>
      <c r="R9" s="86" t="s">
        <v>5224</v>
      </c>
      <c r="S9" s="86" t="s">
        <v>5225</v>
      </c>
      <c r="T9" s="600" t="s">
        <v>876</v>
      </c>
      <c r="U9" s="543" t="s">
        <v>6993</v>
      </c>
      <c r="W9" s="624"/>
      <c r="X9" s="601" t="s">
        <v>10</v>
      </c>
      <c r="Y9" s="546" t="s">
        <v>5218</v>
      </c>
      <c r="Z9" s="546" t="s">
        <v>1281</v>
      </c>
      <c r="AA9" s="546" t="s">
        <v>1284</v>
      </c>
      <c r="AB9" s="546" t="s">
        <v>7014</v>
      </c>
      <c r="AC9" s="545" t="s">
        <v>7015</v>
      </c>
      <c r="AD9" s="546" t="s">
        <v>905</v>
      </c>
    </row>
    <row r="10" spans="1:30" ht="32.25" customHeight="1" x14ac:dyDescent="0.25">
      <c r="A10" s="205"/>
      <c r="B10" s="280" t="s">
        <v>6949</v>
      </c>
      <c r="C10" s="281" t="s">
        <v>7013</v>
      </c>
      <c r="D10" s="247"/>
      <c r="F10" s="282" t="s">
        <v>1106</v>
      </c>
      <c r="G10" s="289" t="s">
        <v>1642</v>
      </c>
      <c r="H10" s="249"/>
      <c r="M10" s="599" t="s">
        <v>1460</v>
      </c>
      <c r="N10" s="549" t="s">
        <v>6987</v>
      </c>
      <c r="P10" s="86" t="s">
        <v>5223</v>
      </c>
      <c r="Q10" s="86" t="s">
        <v>5224</v>
      </c>
      <c r="R10" s="86" t="s">
        <v>5225</v>
      </c>
      <c r="T10" s="600" t="s">
        <v>877</v>
      </c>
      <c r="U10" s="543" t="s">
        <v>6994</v>
      </c>
      <c r="W10" s="625"/>
      <c r="X10" s="101" t="s">
        <v>1277</v>
      </c>
      <c r="Y10" s="84" t="s">
        <v>1304</v>
      </c>
      <c r="Z10" s="84" t="s">
        <v>1382</v>
      </c>
      <c r="AA10" s="84" t="s">
        <v>1386</v>
      </c>
      <c r="AB10" s="84" t="s">
        <v>7019</v>
      </c>
      <c r="AC10" s="84" t="s">
        <v>7021</v>
      </c>
      <c r="AD10" s="84" t="s">
        <v>5219</v>
      </c>
    </row>
    <row r="11" spans="1:30" ht="32.450000000000003" customHeight="1" x14ac:dyDescent="0.25">
      <c r="A11" s="205"/>
      <c r="B11" s="280" t="s">
        <v>6950</v>
      </c>
      <c r="C11" s="281" t="s">
        <v>6951</v>
      </c>
      <c r="D11" s="247"/>
      <c r="E11" s="188"/>
      <c r="F11" s="282" t="s">
        <v>6983</v>
      </c>
      <c r="G11" s="289" t="s">
        <v>1641</v>
      </c>
      <c r="H11" s="249"/>
      <c r="M11" s="599" t="s">
        <v>1461</v>
      </c>
      <c r="N11" s="549" t="s">
        <v>6988</v>
      </c>
      <c r="Q11" s="86" t="s">
        <v>5225</v>
      </c>
      <c r="T11" s="600" t="s">
        <v>878</v>
      </c>
      <c r="U11" s="543" t="s">
        <v>6991</v>
      </c>
      <c r="W11" s="625"/>
      <c r="X11" s="101" t="s">
        <v>1282</v>
      </c>
      <c r="Y11" s="84" t="s">
        <v>1374</v>
      </c>
      <c r="Z11" s="84" t="s">
        <v>1385</v>
      </c>
      <c r="AA11" s="84" t="s">
        <v>1390</v>
      </c>
      <c r="AB11" s="84" t="s">
        <v>7020</v>
      </c>
      <c r="AC11" s="84" t="s">
        <v>7022</v>
      </c>
      <c r="AD11" s="84" t="s">
        <v>5221</v>
      </c>
    </row>
    <row r="12" spans="1:30" ht="55.9" customHeight="1" x14ac:dyDescent="0.25">
      <c r="A12" s="205"/>
      <c r="B12" s="280" t="s">
        <v>6952</v>
      </c>
      <c r="C12" s="281" t="s">
        <v>6953</v>
      </c>
      <c r="D12" s="247"/>
      <c r="E12" s="188"/>
      <c r="F12" s="286" t="s">
        <v>1522</v>
      </c>
      <c r="G12" s="283" t="s">
        <v>50</v>
      </c>
      <c r="H12" s="257"/>
      <c r="M12" s="599" t="s">
        <v>1462</v>
      </c>
      <c r="N12" s="549" t="s">
        <v>6988</v>
      </c>
      <c r="T12" s="600" t="s">
        <v>880</v>
      </c>
      <c r="U12" s="543" t="s">
        <v>6994</v>
      </c>
      <c r="W12" s="625"/>
      <c r="X12" s="101" t="s">
        <v>1281</v>
      </c>
      <c r="Y12" s="84" t="s">
        <v>1384</v>
      </c>
      <c r="Z12" s="84" t="s">
        <v>1389</v>
      </c>
      <c r="AA12" s="84" t="s">
        <v>1383</v>
      </c>
      <c r="AB12" s="84" t="s">
        <v>3852</v>
      </c>
      <c r="AC12" s="84" t="s">
        <v>7023</v>
      </c>
      <c r="AD12" s="84"/>
    </row>
    <row r="13" spans="1:30" ht="39" customHeight="1" x14ac:dyDescent="0.25">
      <c r="A13" s="205"/>
      <c r="B13" s="280" t="s">
        <v>6954</v>
      </c>
      <c r="C13" s="281" t="s">
        <v>6955</v>
      </c>
      <c r="D13" s="247"/>
      <c r="E13" s="188"/>
      <c r="F13" s="280" t="s">
        <v>51</v>
      </c>
      <c r="G13" s="290"/>
      <c r="H13" s="59"/>
      <c r="M13" s="599" t="s">
        <v>1463</v>
      </c>
      <c r="N13" s="549" t="s">
        <v>6988</v>
      </c>
      <c r="Q13" s="26"/>
      <c r="T13" s="600" t="s">
        <v>5227</v>
      </c>
      <c r="U13" s="543" t="s">
        <v>6992</v>
      </c>
      <c r="W13" s="626"/>
      <c r="X13" s="101" t="s">
        <v>1284</v>
      </c>
      <c r="Y13" s="622" t="s">
        <v>1388</v>
      </c>
      <c r="Z13" s="623" t="s">
        <v>7016</v>
      </c>
      <c r="AA13" s="115"/>
      <c r="AB13" s="84" t="s">
        <v>3853</v>
      </c>
      <c r="AC13" s="84" t="s">
        <v>7024</v>
      </c>
    </row>
    <row r="14" spans="1:30" ht="58.5" customHeight="1" x14ac:dyDescent="0.25">
      <c r="A14" s="205"/>
      <c r="B14" s="280" t="s">
        <v>6956</v>
      </c>
      <c r="C14" s="281" t="s">
        <v>7037</v>
      </c>
      <c r="D14" s="247"/>
      <c r="E14" s="188"/>
      <c r="F14" s="282" t="s">
        <v>1111</v>
      </c>
      <c r="G14" s="283" t="s">
        <v>1211</v>
      </c>
      <c r="H14" s="247"/>
      <c r="M14" s="599" t="s">
        <v>1464</v>
      </c>
      <c r="N14" s="549" t="s">
        <v>6989</v>
      </c>
      <c r="T14" s="600" t="s">
        <v>5228</v>
      </c>
      <c r="U14" s="543" t="s">
        <v>6991</v>
      </c>
      <c r="W14" s="625"/>
      <c r="X14" s="101" t="s">
        <v>7014</v>
      </c>
      <c r="Y14" s="622" t="s">
        <v>1390</v>
      </c>
      <c r="Z14" s="623" t="s">
        <v>7017</v>
      </c>
      <c r="AA14" s="115"/>
      <c r="AB14" s="84" t="s">
        <v>3854</v>
      </c>
      <c r="AC14" s="84" t="s">
        <v>7025</v>
      </c>
    </row>
    <row r="15" spans="1:30" ht="41.45" customHeight="1" x14ac:dyDescent="0.25">
      <c r="A15" s="205"/>
      <c r="B15" s="280" t="s">
        <v>6958</v>
      </c>
      <c r="C15" s="281" t="s">
        <v>6959</v>
      </c>
      <c r="D15" s="607"/>
      <c r="E15" s="188"/>
      <c r="F15" s="278" t="s">
        <v>5</v>
      </c>
      <c r="G15" s="281" t="s">
        <v>1193</v>
      </c>
      <c r="H15" s="247"/>
      <c r="M15" s="599" t="s">
        <v>1465</v>
      </c>
      <c r="N15" s="549" t="s">
        <v>6989</v>
      </c>
      <c r="T15" s="600" t="s">
        <v>5229</v>
      </c>
      <c r="U15" s="543" t="s">
        <v>6992</v>
      </c>
      <c r="W15" s="626"/>
      <c r="X15" s="101" t="s">
        <v>7015</v>
      </c>
      <c r="Z15" s="623" t="s">
        <v>7018</v>
      </c>
      <c r="AA15" s="115"/>
      <c r="AB15" s="84" t="s">
        <v>3855</v>
      </c>
      <c r="AC15" s="84" t="s">
        <v>7026</v>
      </c>
    </row>
    <row r="16" spans="1:30" ht="34.5" customHeight="1" x14ac:dyDescent="0.25">
      <c r="A16" s="205"/>
      <c r="B16" s="280" t="s">
        <v>18</v>
      </c>
      <c r="C16" s="281" t="s">
        <v>17</v>
      </c>
      <c r="D16" s="59"/>
      <c r="E16" s="188"/>
      <c r="F16" s="280" t="s">
        <v>9</v>
      </c>
      <c r="G16" s="281" t="s">
        <v>1551</v>
      </c>
      <c r="H16" s="247"/>
      <c r="M16" s="599" t="s">
        <v>1466</v>
      </c>
      <c r="N16" s="549" t="s">
        <v>6990</v>
      </c>
      <c r="T16" s="600" t="s">
        <v>5230</v>
      </c>
      <c r="U16" s="543" t="s">
        <v>6991</v>
      </c>
      <c r="W16" s="627"/>
      <c r="X16" s="84" t="s">
        <v>7027</v>
      </c>
      <c r="AB16" s="84" t="s">
        <v>3856</v>
      </c>
    </row>
    <row r="17" spans="1:28" ht="37.5" customHeight="1" x14ac:dyDescent="0.25">
      <c r="A17" s="205"/>
      <c r="B17" s="280" t="s">
        <v>12</v>
      </c>
      <c r="C17" s="281" t="s">
        <v>1194</v>
      </c>
      <c r="D17" s="247"/>
      <c r="E17" s="188"/>
      <c r="F17" s="810" t="s">
        <v>1202</v>
      </c>
      <c r="G17" s="833"/>
      <c r="H17" s="834"/>
      <c r="M17" s="599" t="s">
        <v>3566</v>
      </c>
      <c r="N17" s="549" t="s">
        <v>6990</v>
      </c>
      <c r="T17" s="599" t="s">
        <v>5231</v>
      </c>
      <c r="U17" s="543" t="s">
        <v>6991</v>
      </c>
      <c r="W17" s="23"/>
      <c r="X17" s="101" t="s">
        <v>7028</v>
      </c>
      <c r="AB17" s="84" t="s">
        <v>3857</v>
      </c>
    </row>
    <row r="18" spans="1:28" ht="36" customHeight="1" x14ac:dyDescent="0.25">
      <c r="A18" s="205"/>
      <c r="B18" s="278" t="s">
        <v>1183</v>
      </c>
      <c r="C18" s="281" t="s">
        <v>1551</v>
      </c>
      <c r="D18" s="12"/>
      <c r="E18" s="188"/>
      <c r="F18" s="798"/>
      <c r="G18" s="799"/>
      <c r="H18" s="800"/>
      <c r="M18" s="600" t="s">
        <v>5233</v>
      </c>
      <c r="N18" s="549" t="s">
        <v>6990</v>
      </c>
      <c r="T18" s="599" t="s">
        <v>5234</v>
      </c>
      <c r="U18" s="543" t="s">
        <v>6992</v>
      </c>
      <c r="W18" s="23"/>
      <c r="X18" s="84" t="s">
        <v>5226</v>
      </c>
      <c r="AB18" s="84" t="s">
        <v>3858</v>
      </c>
    </row>
    <row r="19" spans="1:28" ht="39.75" customHeight="1" x14ac:dyDescent="0.25">
      <c r="A19" s="205"/>
      <c r="B19" s="280" t="s">
        <v>9</v>
      </c>
      <c r="C19" s="281" t="s">
        <v>1650</v>
      </c>
      <c r="D19" s="247"/>
      <c r="E19" s="188"/>
      <c r="F19" s="801"/>
      <c r="G19" s="802"/>
      <c r="H19" s="803"/>
      <c r="M19" s="600" t="s">
        <v>3567</v>
      </c>
      <c r="N19" s="549" t="s">
        <v>6990</v>
      </c>
      <c r="W19" s="23"/>
      <c r="X19" s="194"/>
      <c r="Y19" s="202"/>
      <c r="AA19" s="20"/>
    </row>
    <row r="20" spans="1:28" ht="13.15" customHeight="1" thickBot="1" x14ac:dyDescent="0.3">
      <c r="A20" s="205"/>
      <c r="E20" s="188"/>
      <c r="F20" s="263"/>
      <c r="G20" s="263"/>
      <c r="H20" s="263"/>
      <c r="M20" s="600" t="s">
        <v>5235</v>
      </c>
      <c r="N20" s="549" t="s">
        <v>6990</v>
      </c>
      <c r="X20" s="211"/>
      <c r="Y20" s="211"/>
      <c r="AA20" s="20"/>
    </row>
    <row r="21" spans="1:28" ht="34.15" customHeight="1" x14ac:dyDescent="0.25">
      <c r="A21" s="205"/>
      <c r="B21" s="15" t="s">
        <v>3</v>
      </c>
      <c r="C21" s="825" t="str">
        <f>CONCATENATE("FT-3400","-",D10,D11,D12,"-",D13,D14,D15)</f>
        <v>FT-3400--</v>
      </c>
      <c r="D21" s="826"/>
      <c r="E21" s="251"/>
      <c r="F21" s="608" t="s">
        <v>3</v>
      </c>
      <c r="G21" s="884" t="str">
        <f>CONCATENATE("SYS-20","-","1","1","1","1","-","11",H12)</f>
        <v>SYS-20-1111-11</v>
      </c>
      <c r="H21" s="885"/>
      <c r="M21" s="600" t="s">
        <v>3568</v>
      </c>
      <c r="N21" s="549" t="s">
        <v>6990</v>
      </c>
      <c r="AA21" s="22"/>
    </row>
    <row r="22" spans="1:28" ht="55.9" customHeight="1" thickBot="1" x14ac:dyDescent="0.3">
      <c r="B22" s="16" t="s">
        <v>39</v>
      </c>
      <c r="C22" s="821" t="str">
        <f>IF(D15="","",VLOOKUP(C21,RF!A3:B6000,2,FALSE))</f>
        <v/>
      </c>
      <c r="D22" s="822"/>
      <c r="E22" s="251"/>
      <c r="F22" s="609" t="s">
        <v>39</v>
      </c>
      <c r="G22" s="886" t="str">
        <f>IF(H12="","",VLOOKUP(G21,RF!A3:B3023,2,FALSE))</f>
        <v/>
      </c>
      <c r="H22" s="887"/>
      <c r="M22" s="600" t="s">
        <v>3569</v>
      </c>
      <c r="N22" s="549" t="s">
        <v>6990</v>
      </c>
      <c r="AA22" s="22"/>
    </row>
    <row r="23" spans="1:28" ht="19.899999999999999" customHeight="1" x14ac:dyDescent="0.25">
      <c r="H23" s="452" t="str">
        <f>'F-1000'!V17</f>
        <v>Rev. 18</v>
      </c>
      <c r="M23" s="600" t="s">
        <v>5236</v>
      </c>
      <c r="N23" s="549" t="s">
        <v>6990</v>
      </c>
      <c r="AA23" s="22"/>
    </row>
    <row r="24" spans="1:28" ht="19.899999999999999" customHeight="1" x14ac:dyDescent="0.25">
      <c r="A24" s="205"/>
      <c r="B24" s="460" t="s">
        <v>1192</v>
      </c>
      <c r="M24" s="600" t="s">
        <v>3570</v>
      </c>
      <c r="N24" s="549" t="s">
        <v>6990</v>
      </c>
      <c r="AA24" s="22"/>
    </row>
    <row r="25" spans="1:28" ht="54.6" customHeight="1" x14ac:dyDescent="0.25">
      <c r="A25" s="205"/>
      <c r="B25" s="888" t="s">
        <v>1196</v>
      </c>
      <c r="C25" s="888"/>
      <c r="D25" s="888"/>
      <c r="E25" s="888"/>
      <c r="F25" s="888"/>
      <c r="G25" s="888"/>
      <c r="H25" s="888"/>
      <c r="M25" s="600" t="s">
        <v>3571</v>
      </c>
      <c r="N25" s="549" t="s">
        <v>6990</v>
      </c>
      <c r="AA25" s="22"/>
    </row>
    <row r="26" spans="1:28" ht="18" customHeight="1" x14ac:dyDescent="0.3">
      <c r="A26" s="830" t="s">
        <v>5232</v>
      </c>
      <c r="B26" s="830"/>
      <c r="C26" s="830"/>
      <c r="D26" s="830"/>
      <c r="E26" s="830"/>
      <c r="F26" s="830"/>
      <c r="G26" s="830"/>
      <c r="H26" s="830"/>
      <c r="M26" s="600" t="s">
        <v>5237</v>
      </c>
      <c r="N26" s="549" t="s">
        <v>6990</v>
      </c>
      <c r="AA26" s="22"/>
    </row>
    <row r="27" spans="1:28" ht="21" customHeight="1" x14ac:dyDescent="0.25">
      <c r="A27" s="205"/>
      <c r="C27" s="461"/>
      <c r="D27" s="461"/>
      <c r="E27" s="461"/>
      <c r="F27" s="461"/>
      <c r="G27" s="461"/>
      <c r="H27" s="461"/>
      <c r="M27" s="600" t="s">
        <v>5238</v>
      </c>
      <c r="N27" s="549" t="s">
        <v>6990</v>
      </c>
      <c r="AA27" s="22"/>
    </row>
    <row r="28" spans="1:28" ht="13.15" customHeight="1" x14ac:dyDescent="0.25">
      <c r="A28" s="205"/>
      <c r="M28" s="600" t="s">
        <v>5239</v>
      </c>
      <c r="N28" s="549" t="s">
        <v>6990</v>
      </c>
    </row>
    <row r="29" spans="1:28" ht="15.75" customHeight="1" x14ac:dyDescent="0.25">
      <c r="A29" s="205"/>
      <c r="B29" s="398"/>
      <c r="C29" s="398"/>
      <c r="D29" s="398"/>
      <c r="E29" s="251"/>
      <c r="F29" s="398"/>
      <c r="G29" s="398"/>
      <c r="H29" s="398"/>
      <c r="R29" s="191" t="s">
        <v>1</v>
      </c>
      <c r="S29" s="192" t="s">
        <v>36</v>
      </c>
      <c r="T29" s="193"/>
    </row>
    <row r="30" spans="1:28" ht="13.5" customHeight="1" x14ac:dyDescent="0.25">
      <c r="R30" s="194" t="s">
        <v>8</v>
      </c>
      <c r="S30" s="192" t="s">
        <v>37</v>
      </c>
      <c r="T30" s="204"/>
    </row>
    <row r="31" spans="1:28" ht="10.5" customHeight="1" x14ac:dyDescent="0.25">
      <c r="A31" s="205"/>
    </row>
    <row r="32" spans="1:28" ht="12.75" customHeight="1" x14ac:dyDescent="0.25"/>
    <row r="33" spans="9:10" ht="17.25" customHeight="1" x14ac:dyDescent="0.25"/>
    <row r="34" spans="9:10" ht="18" customHeight="1" x14ac:dyDescent="0.25"/>
    <row r="35" spans="9:10" ht="17.25" customHeight="1" x14ac:dyDescent="0.25"/>
    <row r="36" spans="9:10" ht="14.1" customHeight="1" x14ac:dyDescent="0.25"/>
    <row r="37" spans="9:10" ht="14.1" customHeight="1" x14ac:dyDescent="0.25"/>
    <row r="38" spans="9:10" s="57" customFormat="1" x14ac:dyDescent="0.25">
      <c r="I38"/>
      <c r="J38"/>
    </row>
    <row r="39" spans="9:10" s="57" customFormat="1" x14ac:dyDescent="0.25">
      <c r="I39"/>
      <c r="J39"/>
    </row>
    <row r="40" spans="9:10" s="57" customFormat="1" x14ac:dyDescent="0.25">
      <c r="I40"/>
      <c r="J40"/>
    </row>
    <row r="41" spans="9:10" s="57" customFormat="1" x14ac:dyDescent="0.25">
      <c r="I41"/>
      <c r="J41"/>
    </row>
  </sheetData>
  <sheetProtection algorithmName="SHA-512" hashValue="9pWqVt1dycny/JYq0pa7oLNGRk6H8DJ5JcGarG8V9cUY7j4NR/thRvlJq1y4gBK+9asV843nVhJAs48bE4rgkA==" saltValue="pvZOqDdp16VlsMb+lkg4Ww==" spinCount="100000" sheet="1" selectLockedCells="1"/>
  <dataConsolidate/>
  <mergeCells count="12">
    <mergeCell ref="A26:H26"/>
    <mergeCell ref="B3:E3"/>
    <mergeCell ref="C4:D4"/>
    <mergeCell ref="G4:H4"/>
    <mergeCell ref="B6:C6"/>
    <mergeCell ref="F17:H17"/>
    <mergeCell ref="F18:H19"/>
    <mergeCell ref="C21:D21"/>
    <mergeCell ref="G21:H21"/>
    <mergeCell ref="C22:D22"/>
    <mergeCell ref="G22:H22"/>
    <mergeCell ref="B25:H25"/>
  </mergeCells>
  <conditionalFormatting sqref="G22:H22">
    <cfRule type="cellIs" dxfId="12" priority="1" operator="equal">
      <formula>"SYS-20-1111-11"</formula>
    </cfRule>
  </conditionalFormatting>
  <dataValidations count="5">
    <dataValidation type="list" allowBlank="1" showInputMessage="1" showErrorMessage="1" sqref="D18" xr:uid="{DA56EC76-A343-4146-A4E0-F0E93D8DC2D0}">
      <formula1>IF(D9=X10,Y10:Y14,IF(D9=X11,Y10:Y14,IF(D9=X12,Z10:Z15,IF(D9=X13,AA10:AA12,IF(D9=X14,AB10:AB18,IF(D9=X15,AC10:AC15,AD10))))))</formula1>
    </dataValidation>
    <dataValidation type="list" allowBlank="1" showInputMessage="1" showErrorMessage="1" sqref="D8" xr:uid="{E5A316C5-F15C-4226-A94B-98969F737410}">
      <formula1>$M$5:$M$28</formula1>
    </dataValidation>
    <dataValidation type="list" allowBlank="1" showInputMessage="1" showErrorMessage="1" sqref="D7" xr:uid="{3B9A14EE-5934-4812-AF2B-83C178956DBD}">
      <formula1>$T$5:$T$18</formula1>
    </dataValidation>
    <dataValidation type="list" allowBlank="1" showInputMessage="1" showErrorMessage="1" sqref="D9" xr:uid="{E9B55CAE-4EDA-4B09-A25B-8246CF28A298}">
      <formula1>$X$10:$X$18</formula1>
    </dataValidation>
    <dataValidation type="list" allowBlank="1" showInputMessage="1" showErrorMessage="1" sqref="D19 H16" xr:uid="{93324716-87D0-4DA1-A502-7B40E7090E89}">
      <formula1>"Dry Tap Kit,Hot Tap Kit,Custom Kit"</formula1>
    </dataValidation>
  </dataValidations>
  <hyperlinks>
    <hyperlink ref="A26:G26" location="'Meter Selection'!A1" display="To return to the meter selection, click this link" xr:uid="{4F047133-C2AB-4D01-8AFC-BAEBA45F6968}"/>
  </hyperlinks>
  <printOptions horizontalCentered="1"/>
  <pageMargins left="0.25" right="0.25" top="0.5" bottom="0.75" header="0.3" footer="0.3"/>
  <pageSetup scale="55" orientation="landscape" r:id="rId1"/>
  <headerFooter>
    <oddHeader>&amp;LONICON Incorporated - Order Form</oddHeader>
    <oddFooter>&amp;C&amp;"-,Bold"11451 Belcher Road South, Largo, FL 33773 • Tel +1 (727) 447-6140 • Fax +1 (727) 442-5699
www.onicon.com • customerservice@onicon.com</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1A63F-8689-4B5E-ACCC-7389D9D98F5C}">
  <sheetPr codeName="Sheet45">
    <tabColor rgb="FF7030A0"/>
    <pageSetUpPr autoPageBreaks="0" fitToPage="1"/>
  </sheetPr>
  <dimension ref="A1:AE49"/>
  <sheetViews>
    <sheetView showGridLines="0" zoomScaleNormal="100" workbookViewId="0">
      <selection activeCell="D6" sqref="D6"/>
    </sheetView>
  </sheetViews>
  <sheetFormatPr defaultColWidth="9.140625" defaultRowHeight="15" x14ac:dyDescent="0.25"/>
  <cols>
    <col min="1" max="1" width="2.85546875" customWidth="1"/>
    <col min="2" max="2" width="26" customWidth="1"/>
    <col min="3" max="3" width="75.28515625" customWidth="1"/>
    <col min="4" max="4" width="29.42578125" customWidth="1"/>
    <col min="5" max="5" width="2.7109375" customWidth="1"/>
    <col min="6" max="6" width="23.28515625" customWidth="1"/>
    <col min="7" max="7" width="66.42578125" customWidth="1"/>
    <col min="8" max="8" width="21.85546875" customWidth="1"/>
    <col min="9" max="9" width="9.140625" customWidth="1"/>
    <col min="10" max="18" width="9.140625" hidden="1" customWidth="1"/>
    <col min="19" max="19" width="14.5703125" hidden="1" customWidth="1"/>
    <col min="20" max="25" width="9.140625" hidden="1" customWidth="1"/>
    <col min="26" max="26" width="17.28515625" hidden="1" customWidth="1"/>
    <col min="27" max="27" width="20.7109375" hidden="1" customWidth="1"/>
    <col min="28" max="31" width="9.140625" hidden="1" customWidth="1"/>
    <col min="32" max="32" width="0" hidden="1" customWidth="1"/>
  </cols>
  <sheetData>
    <row r="1" spans="1:29" ht="39" customHeight="1" x14ac:dyDescent="0.25">
      <c r="B1" s="531" t="s">
        <v>6973</v>
      </c>
      <c r="C1" s="453"/>
      <c r="D1" s="453"/>
      <c r="E1" s="453"/>
      <c r="F1" s="453"/>
      <c r="G1" s="454"/>
      <c r="H1" s="403"/>
    </row>
    <row r="2" spans="1:29" ht="32.25" customHeight="1" x14ac:dyDescent="0.25">
      <c r="B2" s="398"/>
      <c r="C2" s="398"/>
      <c r="D2" s="398"/>
      <c r="E2" s="398"/>
      <c r="F2" s="398"/>
      <c r="G2" s="403"/>
      <c r="H2" s="403"/>
    </row>
    <row r="3" spans="1:29" ht="28.5" customHeight="1" thickBot="1" x14ac:dyDescent="0.3">
      <c r="A3" s="10"/>
      <c r="B3" s="794" t="s">
        <v>1232</v>
      </c>
      <c r="C3" s="794"/>
      <c r="D3" s="794"/>
      <c r="E3" s="794"/>
      <c r="F3" s="398"/>
      <c r="G3" s="403"/>
      <c r="H3" s="403"/>
    </row>
    <row r="4" spans="1:29" ht="32.25" customHeight="1" thickBot="1" x14ac:dyDescent="0.3">
      <c r="A4" s="10"/>
      <c r="B4" s="445" t="s">
        <v>6961</v>
      </c>
      <c r="C4" s="795" t="s">
        <v>6962</v>
      </c>
      <c r="D4" s="796"/>
      <c r="E4" s="403"/>
      <c r="F4" s="445" t="s">
        <v>45</v>
      </c>
      <c r="G4" s="795" t="s">
        <v>1635</v>
      </c>
      <c r="H4" s="796"/>
    </row>
    <row r="5" spans="1:29" ht="16.350000000000001" customHeight="1" x14ac:dyDescent="0.25">
      <c r="A5" s="11"/>
      <c r="B5" s="374"/>
      <c r="C5" s="447"/>
      <c r="D5" s="447"/>
      <c r="E5" s="374"/>
      <c r="F5" s="448"/>
      <c r="G5" s="447"/>
      <c r="H5" s="447"/>
    </row>
    <row r="6" spans="1:29" ht="33" customHeight="1" x14ac:dyDescent="0.25">
      <c r="A6" s="11"/>
      <c r="B6" s="791" t="s">
        <v>889</v>
      </c>
      <c r="C6" s="792"/>
      <c r="D6" s="247"/>
      <c r="E6" s="186"/>
      <c r="F6" s="278" t="s">
        <v>889</v>
      </c>
      <c r="G6" s="279"/>
      <c r="H6" s="247"/>
      <c r="L6" s="549" t="s">
        <v>1262</v>
      </c>
      <c r="M6" s="597"/>
      <c r="N6" s="546" t="s">
        <v>5209</v>
      </c>
      <c r="O6" s="549" t="s">
        <v>6974</v>
      </c>
      <c r="P6" s="549" t="s">
        <v>6975</v>
      </c>
      <c r="Q6" s="549" t="s">
        <v>6976</v>
      </c>
      <c r="R6" s="549" t="s">
        <v>6977</v>
      </c>
      <c r="S6" s="546" t="s">
        <v>6</v>
      </c>
      <c r="T6" s="598"/>
      <c r="U6" s="543" t="s">
        <v>5209</v>
      </c>
      <c r="V6" s="543" t="s">
        <v>6978</v>
      </c>
      <c r="W6" s="543" t="s">
        <v>6979</v>
      </c>
      <c r="X6" s="543" t="s">
        <v>6980</v>
      </c>
      <c r="Y6" s="543" t="s">
        <v>6981</v>
      </c>
      <c r="Z6" s="549" t="s">
        <v>3</v>
      </c>
      <c r="AA6" s="545" t="s">
        <v>5261</v>
      </c>
      <c r="AB6" s="543" t="s">
        <v>5262</v>
      </c>
      <c r="AC6" s="545" t="s">
        <v>5263</v>
      </c>
    </row>
    <row r="7" spans="1:29" ht="32.25" customHeight="1" x14ac:dyDescent="0.25">
      <c r="A7" s="11"/>
      <c r="B7" s="280" t="s">
        <v>6</v>
      </c>
      <c r="C7" s="281" t="s">
        <v>1551</v>
      </c>
      <c r="D7" s="12"/>
      <c r="E7" s="186"/>
      <c r="F7" s="282" t="s">
        <v>1103</v>
      </c>
      <c r="G7" s="289" t="s">
        <v>1636</v>
      </c>
      <c r="H7" s="276"/>
      <c r="L7" s="599" t="s">
        <v>1455</v>
      </c>
      <c r="M7" s="86" t="s">
        <v>6974</v>
      </c>
      <c r="N7" s="84" t="str">
        <f>IF(D8="","",VLOOKUP(D8,L7:M30,2,FALSE))</f>
        <v/>
      </c>
      <c r="O7" s="86" t="s">
        <v>1273</v>
      </c>
      <c r="P7" s="86" t="s">
        <v>1274</v>
      </c>
      <c r="Q7" s="86" t="s">
        <v>1275</v>
      </c>
      <c r="R7" s="86" t="s">
        <v>1276</v>
      </c>
      <c r="S7" s="600" t="s">
        <v>863</v>
      </c>
      <c r="T7" s="93" t="s">
        <v>6943</v>
      </c>
      <c r="U7" s="93" t="str">
        <f>IF(D7="","",VLOOKUP(D7,S7:T20,2,FALSE))</f>
        <v/>
      </c>
      <c r="V7" s="93">
        <v>1</v>
      </c>
      <c r="W7" s="86">
        <v>2</v>
      </c>
      <c r="X7" s="93">
        <v>3</v>
      </c>
      <c r="Y7" s="93">
        <v>1</v>
      </c>
      <c r="Z7" s="86" t="str">
        <f>CONCATENATE("FT-3500","-",D10,D11,D12,"-",D13,D14,D15)</f>
        <v>FT-3500--</v>
      </c>
      <c r="AA7" s="84" t="s">
        <v>5265</v>
      </c>
      <c r="AB7" s="91" t="s">
        <v>5269</v>
      </c>
      <c r="AC7" s="93">
        <v>1</v>
      </c>
    </row>
    <row r="8" spans="1:29" ht="33" customHeight="1" x14ac:dyDescent="0.25">
      <c r="A8" s="205" t="s">
        <v>14</v>
      </c>
      <c r="B8" s="380" t="s">
        <v>1549</v>
      </c>
      <c r="C8" s="281" t="s">
        <v>1551</v>
      </c>
      <c r="D8" s="59"/>
      <c r="E8" s="11"/>
      <c r="F8" s="282" t="s">
        <v>1104</v>
      </c>
      <c r="G8" s="289" t="s">
        <v>1637</v>
      </c>
      <c r="H8" s="276"/>
      <c r="L8" s="599" t="s">
        <v>1456</v>
      </c>
      <c r="M8" s="86" t="s">
        <v>6974</v>
      </c>
      <c r="O8" s="86" t="s">
        <v>1274</v>
      </c>
      <c r="P8" s="86" t="s">
        <v>1275</v>
      </c>
      <c r="Q8" s="86" t="s">
        <v>1276</v>
      </c>
      <c r="R8" s="86" t="s">
        <v>5220</v>
      </c>
      <c r="S8" s="600" t="s">
        <v>864</v>
      </c>
      <c r="T8" s="93" t="s">
        <v>6944</v>
      </c>
      <c r="V8" s="93"/>
      <c r="W8" s="93"/>
      <c r="X8" s="93"/>
      <c r="Y8" s="93">
        <v>2</v>
      </c>
      <c r="Z8" s="84" t="str">
        <f>CONCATENATE("FT-3500","-",D10,D11,D12,"-",D13,D14,D15,D16)</f>
        <v>FT-3500--</v>
      </c>
      <c r="AA8" s="84" t="s">
        <v>5268</v>
      </c>
      <c r="AB8" s="86">
        <v>-108</v>
      </c>
      <c r="AC8" s="93">
        <v>2</v>
      </c>
    </row>
    <row r="9" spans="1:29" ht="31.5" customHeight="1" x14ac:dyDescent="0.25">
      <c r="A9" s="205"/>
      <c r="B9" s="278" t="s">
        <v>10</v>
      </c>
      <c r="C9" s="283" t="s">
        <v>1574</v>
      </c>
      <c r="D9" s="247"/>
      <c r="E9" s="11"/>
      <c r="F9" s="282" t="s">
        <v>6982</v>
      </c>
      <c r="G9" s="289" t="s">
        <v>1638</v>
      </c>
      <c r="H9" s="276"/>
      <c r="L9" s="599" t="s">
        <v>1457</v>
      </c>
      <c r="M9" s="86" t="s">
        <v>6974</v>
      </c>
      <c r="O9" s="86" t="s">
        <v>1275</v>
      </c>
      <c r="P9" s="86" t="s">
        <v>1276</v>
      </c>
      <c r="Q9" s="86" t="s">
        <v>5220</v>
      </c>
      <c r="R9" s="86" t="s">
        <v>5223</v>
      </c>
      <c r="S9" s="600" t="s">
        <v>865</v>
      </c>
      <c r="T9" s="93" t="s">
        <v>6943</v>
      </c>
      <c r="V9" s="93"/>
      <c r="W9" s="93"/>
      <c r="X9" s="93"/>
      <c r="Y9" s="93">
        <v>3</v>
      </c>
      <c r="AA9" s="84" t="s">
        <v>905</v>
      </c>
    </row>
    <row r="10" spans="1:29" ht="32.25" customHeight="1" x14ac:dyDescent="0.25">
      <c r="A10" s="205"/>
      <c r="B10" s="280" t="s">
        <v>6949</v>
      </c>
      <c r="C10" s="281" t="s">
        <v>6963</v>
      </c>
      <c r="D10" s="247"/>
      <c r="E10" s="188"/>
      <c r="F10" s="282" t="s">
        <v>1106</v>
      </c>
      <c r="G10" s="289" t="s">
        <v>1642</v>
      </c>
      <c r="H10" s="276"/>
      <c r="L10" s="599" t="s">
        <v>1458</v>
      </c>
      <c r="M10" s="86" t="s">
        <v>6974</v>
      </c>
      <c r="O10" s="86" t="s">
        <v>1276</v>
      </c>
      <c r="P10" s="86" t="s">
        <v>5220</v>
      </c>
      <c r="Q10" s="86" t="s">
        <v>5223</v>
      </c>
      <c r="R10" s="86" t="s">
        <v>5224</v>
      </c>
      <c r="S10" s="600" t="s">
        <v>873</v>
      </c>
      <c r="T10" s="93" t="s">
        <v>6945</v>
      </c>
      <c r="X10" s="192" t="s">
        <v>27</v>
      </c>
      <c r="Y10" s="209"/>
      <c r="AA10" s="84" t="s">
        <v>3382</v>
      </c>
    </row>
    <row r="11" spans="1:29" ht="29.45" customHeight="1" x14ac:dyDescent="0.25">
      <c r="A11" s="205"/>
      <c r="B11" s="280" t="s">
        <v>6950</v>
      </c>
      <c r="C11" s="281" t="s">
        <v>6964</v>
      </c>
      <c r="D11" s="247"/>
      <c r="E11" s="188"/>
      <c r="F11" s="286" t="s">
        <v>6983</v>
      </c>
      <c r="G11" s="289" t="s">
        <v>1641</v>
      </c>
      <c r="H11" s="276"/>
      <c r="L11" s="599" t="s">
        <v>1459</v>
      </c>
      <c r="M11" s="86" t="s">
        <v>6974</v>
      </c>
      <c r="O11" s="86" t="s">
        <v>5220</v>
      </c>
      <c r="P11" s="86" t="s">
        <v>5223</v>
      </c>
      <c r="Q11" s="86" t="s">
        <v>5224</v>
      </c>
      <c r="R11" s="86" t="s">
        <v>5225</v>
      </c>
      <c r="S11" s="600" t="s">
        <v>876</v>
      </c>
      <c r="T11" s="93" t="s">
        <v>6945</v>
      </c>
      <c r="V11" s="601" t="s">
        <v>10</v>
      </c>
      <c r="W11" s="546" t="s">
        <v>5218</v>
      </c>
      <c r="X11" s="546" t="s">
        <v>1281</v>
      </c>
      <c r="Y11" s="546" t="s">
        <v>1284</v>
      </c>
      <c r="Z11" s="546" t="s">
        <v>7014</v>
      </c>
      <c r="AA11" s="545" t="s">
        <v>7015</v>
      </c>
      <c r="AB11" s="546" t="s">
        <v>905</v>
      </c>
    </row>
    <row r="12" spans="1:29" ht="58.9" customHeight="1" x14ac:dyDescent="0.25">
      <c r="A12" s="205"/>
      <c r="B12" s="280" t="s">
        <v>6952</v>
      </c>
      <c r="C12" s="281" t="s">
        <v>6953</v>
      </c>
      <c r="D12" s="59"/>
      <c r="E12" s="188"/>
      <c r="F12" s="286" t="s">
        <v>1522</v>
      </c>
      <c r="G12" s="283" t="s">
        <v>50</v>
      </c>
      <c r="H12" s="604"/>
      <c r="L12" s="599" t="s">
        <v>1460</v>
      </c>
      <c r="M12" s="86" t="s">
        <v>6974</v>
      </c>
      <c r="O12" s="86" t="s">
        <v>5223</v>
      </c>
      <c r="P12" s="86" t="s">
        <v>5224</v>
      </c>
      <c r="Q12" s="86" t="s">
        <v>5225</v>
      </c>
      <c r="S12" s="600" t="s">
        <v>877</v>
      </c>
      <c r="T12" s="93" t="s">
        <v>6946</v>
      </c>
      <c r="V12" s="101" t="s">
        <v>1277</v>
      </c>
      <c r="W12" s="84" t="s">
        <v>1304</v>
      </c>
      <c r="X12" s="84" t="s">
        <v>1382</v>
      </c>
      <c r="Y12" s="84" t="s">
        <v>1386</v>
      </c>
      <c r="Z12" s="84" t="s">
        <v>7019</v>
      </c>
      <c r="AA12" s="84" t="s">
        <v>7021</v>
      </c>
      <c r="AB12" s="84" t="s">
        <v>5219</v>
      </c>
    </row>
    <row r="13" spans="1:29" ht="32.450000000000003" customHeight="1" x14ac:dyDescent="0.25">
      <c r="A13" s="205"/>
      <c r="B13" s="280" t="s">
        <v>6965</v>
      </c>
      <c r="C13" s="281" t="s">
        <v>6984</v>
      </c>
      <c r="D13" s="247"/>
      <c r="E13" s="188"/>
      <c r="F13" s="280" t="s">
        <v>51</v>
      </c>
      <c r="G13" s="290"/>
      <c r="H13" s="58"/>
      <c r="L13" s="599" t="s">
        <v>1461</v>
      </c>
      <c r="M13" s="86" t="s">
        <v>6975</v>
      </c>
      <c r="P13" s="86" t="s">
        <v>5225</v>
      </c>
      <c r="S13" s="600" t="s">
        <v>878</v>
      </c>
      <c r="T13" s="93" t="s">
        <v>6943</v>
      </c>
      <c r="V13" s="101" t="s">
        <v>1282</v>
      </c>
      <c r="W13" s="84" t="s">
        <v>1374</v>
      </c>
      <c r="X13" s="84" t="s">
        <v>1385</v>
      </c>
      <c r="Y13" s="84" t="s">
        <v>1390</v>
      </c>
      <c r="Z13" s="84" t="s">
        <v>7020</v>
      </c>
      <c r="AA13" s="84" t="s">
        <v>7022</v>
      </c>
      <c r="AB13" s="84" t="s">
        <v>5221</v>
      </c>
    </row>
    <row r="14" spans="1:29" ht="48" customHeight="1" x14ac:dyDescent="0.25">
      <c r="A14" s="205"/>
      <c r="B14" s="280" t="s">
        <v>6956</v>
      </c>
      <c r="C14" s="281" t="s">
        <v>6957</v>
      </c>
      <c r="D14" s="247"/>
      <c r="E14" s="188"/>
      <c r="F14" s="282" t="s">
        <v>1111</v>
      </c>
      <c r="G14" s="283" t="s">
        <v>1211</v>
      </c>
      <c r="H14" s="247"/>
      <c r="L14" s="599" t="s">
        <v>1462</v>
      </c>
      <c r="M14" s="86" t="s">
        <v>6975</v>
      </c>
      <c r="S14" s="600" t="s">
        <v>880</v>
      </c>
      <c r="T14" s="93" t="s">
        <v>6946</v>
      </c>
      <c r="V14" s="101" t="s">
        <v>1281</v>
      </c>
      <c r="W14" s="84" t="s">
        <v>1384</v>
      </c>
      <c r="X14" s="84" t="s">
        <v>1389</v>
      </c>
      <c r="Y14" s="84" t="s">
        <v>1383</v>
      </c>
      <c r="Z14" s="84" t="s">
        <v>3852</v>
      </c>
      <c r="AA14" s="84" t="s">
        <v>7023</v>
      </c>
      <c r="AB14" s="84"/>
    </row>
    <row r="15" spans="1:29" ht="34.5" customHeight="1" x14ac:dyDescent="0.25">
      <c r="A15" s="205"/>
      <c r="B15" s="280" t="s">
        <v>6967</v>
      </c>
      <c r="C15" s="281" t="s">
        <v>6968</v>
      </c>
      <c r="D15" s="275"/>
      <c r="E15" s="188"/>
      <c r="F15" s="278" t="s">
        <v>5</v>
      </c>
      <c r="G15" s="281" t="s">
        <v>1193</v>
      </c>
      <c r="H15" s="58"/>
      <c r="L15" s="599" t="s">
        <v>1463</v>
      </c>
      <c r="M15" s="86" t="s">
        <v>6975</v>
      </c>
      <c r="P15" s="26"/>
      <c r="S15" s="600" t="s">
        <v>5227</v>
      </c>
      <c r="T15" s="93" t="s">
        <v>6944</v>
      </c>
      <c r="V15" s="101" t="s">
        <v>1284</v>
      </c>
      <c r="W15" s="622" t="s">
        <v>1388</v>
      </c>
      <c r="X15" s="623" t="s">
        <v>7016</v>
      </c>
      <c r="Y15" s="115"/>
      <c r="Z15" s="84" t="s">
        <v>3853</v>
      </c>
      <c r="AA15" s="84" t="s">
        <v>7024</v>
      </c>
    </row>
    <row r="16" spans="1:29" ht="34.5" customHeight="1" x14ac:dyDescent="0.25">
      <c r="A16" s="205"/>
      <c r="B16" s="280" t="s">
        <v>3870</v>
      </c>
      <c r="C16" s="281" t="s">
        <v>6969</v>
      </c>
      <c r="D16" s="275"/>
      <c r="E16" s="188"/>
      <c r="F16" s="280" t="s">
        <v>9</v>
      </c>
      <c r="G16" s="281" t="s">
        <v>1551</v>
      </c>
      <c r="H16" s="58"/>
      <c r="L16" s="599" t="s">
        <v>1464</v>
      </c>
      <c r="M16" s="86" t="s">
        <v>6976</v>
      </c>
      <c r="S16" s="600" t="s">
        <v>5228</v>
      </c>
      <c r="T16" s="93" t="s">
        <v>6943</v>
      </c>
      <c r="V16" s="101" t="s">
        <v>7014</v>
      </c>
      <c r="W16" s="622" t="s">
        <v>1390</v>
      </c>
      <c r="X16" s="623" t="s">
        <v>7017</v>
      </c>
      <c r="Y16" s="115"/>
      <c r="Z16" s="84" t="s">
        <v>3854</v>
      </c>
      <c r="AA16" s="84" t="s">
        <v>7025</v>
      </c>
    </row>
    <row r="17" spans="1:27" ht="37.5" customHeight="1" x14ac:dyDescent="0.25">
      <c r="A17" s="205"/>
      <c r="B17" s="280" t="s">
        <v>6970</v>
      </c>
      <c r="C17" s="281" t="s">
        <v>6947</v>
      </c>
      <c r="D17" s="275"/>
      <c r="E17" s="188"/>
      <c r="F17" s="868" t="s">
        <v>1202</v>
      </c>
      <c r="G17" s="869"/>
      <c r="H17" s="870"/>
      <c r="L17" s="599" t="s">
        <v>1465</v>
      </c>
      <c r="M17" s="86" t="s">
        <v>6976</v>
      </c>
      <c r="S17" s="600" t="s">
        <v>5229</v>
      </c>
      <c r="T17" s="93" t="s">
        <v>6944</v>
      </c>
      <c r="V17" s="101" t="s">
        <v>7015</v>
      </c>
      <c r="X17" s="623" t="s">
        <v>7018</v>
      </c>
      <c r="Y17" s="115"/>
      <c r="Z17" s="84" t="s">
        <v>3855</v>
      </c>
      <c r="AA17" s="84" t="s">
        <v>7026</v>
      </c>
    </row>
    <row r="18" spans="1:27" ht="36" customHeight="1" x14ac:dyDescent="0.25">
      <c r="A18" s="205"/>
      <c r="B18" s="280" t="s">
        <v>6971</v>
      </c>
      <c r="C18" s="281" t="s">
        <v>6985</v>
      </c>
      <c r="D18" s="605"/>
      <c r="E18" s="188"/>
      <c r="F18" s="798"/>
      <c r="G18" s="799"/>
      <c r="H18" s="800"/>
      <c r="L18" s="599" t="s">
        <v>1466</v>
      </c>
      <c r="M18" s="86" t="s">
        <v>6977</v>
      </c>
      <c r="S18" s="600" t="s">
        <v>5230</v>
      </c>
      <c r="T18" s="93" t="s">
        <v>6943</v>
      </c>
      <c r="V18" s="84" t="s">
        <v>7027</v>
      </c>
      <c r="Z18" s="84" t="s">
        <v>3856</v>
      </c>
    </row>
    <row r="19" spans="1:27" ht="33" customHeight="1" x14ac:dyDescent="0.25">
      <c r="A19" s="205"/>
      <c r="B19" s="280" t="s">
        <v>18</v>
      </c>
      <c r="C19" s="281" t="s">
        <v>17</v>
      </c>
      <c r="D19" s="59"/>
      <c r="E19" s="188"/>
      <c r="F19" s="801"/>
      <c r="G19" s="802"/>
      <c r="H19" s="803"/>
      <c r="L19" s="599" t="s">
        <v>3566</v>
      </c>
      <c r="M19" s="86" t="s">
        <v>6977</v>
      </c>
      <c r="S19" s="599" t="s">
        <v>5231</v>
      </c>
      <c r="T19" s="93" t="s">
        <v>6943</v>
      </c>
      <c r="V19" s="101" t="s">
        <v>7028</v>
      </c>
      <c r="Z19" s="84" t="s">
        <v>3857</v>
      </c>
    </row>
    <row r="20" spans="1:27" ht="34.15" customHeight="1" x14ac:dyDescent="0.25">
      <c r="A20" s="205"/>
      <c r="B20" s="280" t="s">
        <v>12</v>
      </c>
      <c r="C20" s="281" t="s">
        <v>1194</v>
      </c>
      <c r="D20" s="247"/>
      <c r="E20" s="188"/>
      <c r="F20" s="263"/>
      <c r="G20" s="263"/>
      <c r="H20" s="263"/>
      <c r="L20" s="600" t="s">
        <v>5233</v>
      </c>
      <c r="M20" s="86" t="s">
        <v>6977</v>
      </c>
      <c r="S20" s="599" t="s">
        <v>5234</v>
      </c>
      <c r="T20" s="93" t="s">
        <v>6944</v>
      </c>
      <c r="V20" s="84" t="s">
        <v>5226</v>
      </c>
      <c r="Z20" s="84" t="s">
        <v>3858</v>
      </c>
    </row>
    <row r="21" spans="1:27" ht="36.6" customHeight="1" x14ac:dyDescent="0.25">
      <c r="A21" s="205"/>
      <c r="B21" s="278" t="s">
        <v>1183</v>
      </c>
      <c r="C21" s="281" t="s">
        <v>1645</v>
      </c>
      <c r="D21" s="12"/>
      <c r="E21" s="606"/>
      <c r="F21" s="263"/>
      <c r="G21" s="263"/>
      <c r="H21" s="263"/>
      <c r="L21" s="600" t="s">
        <v>3567</v>
      </c>
      <c r="M21" s="86" t="s">
        <v>6977</v>
      </c>
      <c r="V21" s="23"/>
      <c r="W21" s="194"/>
      <c r="X21" s="202"/>
      <c r="Z21" s="22"/>
    </row>
    <row r="22" spans="1:27" ht="39.6" customHeight="1" x14ac:dyDescent="0.25">
      <c r="B22" s="280" t="s">
        <v>9</v>
      </c>
      <c r="C22" s="281" t="s">
        <v>1650</v>
      </c>
      <c r="D22" s="247"/>
      <c r="E22" s="263"/>
      <c r="F22" s="263"/>
      <c r="G22" s="263"/>
      <c r="H22" s="263"/>
      <c r="L22" s="600" t="s">
        <v>5235</v>
      </c>
      <c r="M22" s="86" t="s">
        <v>6977</v>
      </c>
      <c r="W22" s="211"/>
      <c r="X22" s="211"/>
      <c r="Z22" s="22"/>
    </row>
    <row r="23" spans="1:27" ht="10.9" customHeight="1" thickBot="1" x14ac:dyDescent="0.3">
      <c r="A23" s="205"/>
      <c r="E23" s="251"/>
      <c r="L23" s="600" t="s">
        <v>3568</v>
      </c>
      <c r="M23" s="86" t="s">
        <v>6977</v>
      </c>
      <c r="Z23" s="22"/>
    </row>
    <row r="24" spans="1:27" ht="31.15" customHeight="1" x14ac:dyDescent="0.25">
      <c r="A24" s="205"/>
      <c r="B24" s="15" t="s">
        <v>3</v>
      </c>
      <c r="C24" s="825" t="str">
        <f>IF(D16=AB7,Z7,Z8)</f>
        <v>FT-3500--</v>
      </c>
      <c r="D24" s="826"/>
      <c r="E24" s="251"/>
      <c r="F24" s="252" t="s">
        <v>3</v>
      </c>
      <c r="G24" s="825" t="str">
        <f>CONCATENATE("SYS-20","-","1","1","1","1","-","11",H12)</f>
        <v>SYS-20-1111-11</v>
      </c>
      <c r="H24" s="826"/>
      <c r="L24" s="600" t="s">
        <v>3569</v>
      </c>
      <c r="M24" s="86" t="s">
        <v>6977</v>
      </c>
      <c r="Z24" s="22"/>
    </row>
    <row r="25" spans="1:27" ht="48.6" customHeight="1" thickBot="1" x14ac:dyDescent="0.3">
      <c r="A25" s="205"/>
      <c r="B25" s="16" t="s">
        <v>39</v>
      </c>
      <c r="C25" s="821" t="str">
        <f>IF(D15="","",VLOOKUP(Z7,RF!A3:B6000,2,FALSE))</f>
        <v/>
      </c>
      <c r="D25" s="822"/>
      <c r="E25" s="251"/>
      <c r="F25" s="254" t="s">
        <v>39</v>
      </c>
      <c r="G25" s="821" t="str">
        <f>IF(H12="","",VLOOKUP(G24,RF!A3:B3023,2,FALSE))</f>
        <v/>
      </c>
      <c r="H25" s="822"/>
      <c r="L25" s="600" t="s">
        <v>5236</v>
      </c>
      <c r="M25" s="86" t="s">
        <v>6977</v>
      </c>
      <c r="Z25" s="22"/>
    </row>
    <row r="26" spans="1:27" ht="16.899999999999999" customHeight="1" x14ac:dyDescent="0.25">
      <c r="F26" s="398"/>
      <c r="G26" s="398"/>
      <c r="H26" s="452" t="str">
        <f>'F-1000'!V17</f>
        <v>Rev. 18</v>
      </c>
      <c r="L26" s="600" t="s">
        <v>3570</v>
      </c>
      <c r="M26" s="86" t="s">
        <v>6977</v>
      </c>
      <c r="Z26" s="22"/>
    </row>
    <row r="27" spans="1:27" ht="17.45" customHeight="1" x14ac:dyDescent="0.25">
      <c r="A27" s="205"/>
      <c r="B27" s="460" t="s">
        <v>1192</v>
      </c>
      <c r="C27" s="461"/>
      <c r="D27" s="461"/>
      <c r="E27" s="461"/>
      <c r="F27" s="461"/>
      <c r="G27" s="461"/>
      <c r="H27" s="461"/>
      <c r="L27" s="600" t="s">
        <v>3571</v>
      </c>
      <c r="M27" s="86" t="s">
        <v>6977</v>
      </c>
      <c r="Z27" s="22"/>
    </row>
    <row r="28" spans="1:27" ht="46.9" customHeight="1" x14ac:dyDescent="0.25">
      <c r="A28" s="205"/>
      <c r="B28" s="888" t="s">
        <v>1196</v>
      </c>
      <c r="C28" s="888"/>
      <c r="D28" s="888"/>
      <c r="E28" s="888"/>
      <c r="F28" s="888"/>
      <c r="G28" s="888"/>
      <c r="H28" s="888"/>
      <c r="L28" s="600" t="s">
        <v>5237</v>
      </c>
      <c r="M28" s="86" t="s">
        <v>6977</v>
      </c>
      <c r="Z28" s="22"/>
    </row>
    <row r="29" spans="1:27" ht="15.75" customHeight="1" x14ac:dyDescent="0.25">
      <c r="A29" s="205"/>
      <c r="B29" s="398"/>
      <c r="C29" s="398"/>
      <c r="D29" s="398"/>
      <c r="E29" s="251"/>
      <c r="F29" s="398"/>
      <c r="G29" s="398"/>
      <c r="H29" s="398"/>
      <c r="L29" s="600" t="s">
        <v>5238</v>
      </c>
      <c r="M29" s="86" t="s">
        <v>6977</v>
      </c>
      <c r="Z29" s="22"/>
    </row>
    <row r="30" spans="1:27" ht="13.5" customHeight="1" x14ac:dyDescent="0.3">
      <c r="A30" s="830" t="s">
        <v>5232</v>
      </c>
      <c r="B30" s="830"/>
      <c r="C30" s="830"/>
      <c r="D30" s="830"/>
      <c r="E30" s="830"/>
      <c r="F30" s="830"/>
      <c r="G30" s="830"/>
      <c r="H30" s="830"/>
      <c r="L30" s="600" t="s">
        <v>5239</v>
      </c>
      <c r="M30" s="86" t="s">
        <v>6977</v>
      </c>
      <c r="Z30" s="22"/>
    </row>
    <row r="31" spans="1:27" ht="10.5" customHeight="1" x14ac:dyDescent="0.25"/>
    <row r="32" spans="1:27" ht="12.75" customHeight="1" x14ac:dyDescent="0.25"/>
    <row r="33" spans="1:10" ht="17.25" customHeight="1" x14ac:dyDescent="0.25"/>
    <row r="34" spans="1:10" ht="18" customHeight="1" x14ac:dyDescent="0.25"/>
    <row r="35" spans="1:10" ht="17.25" customHeight="1" x14ac:dyDescent="0.25"/>
    <row r="36" spans="1:10" ht="14.1" customHeight="1" x14ac:dyDescent="0.25">
      <c r="A36" s="205"/>
    </row>
    <row r="37" spans="1:10" ht="14.1" customHeight="1" x14ac:dyDescent="0.25"/>
    <row r="38" spans="1:10" s="57" customFormat="1" x14ac:dyDescent="0.25">
      <c r="I38"/>
      <c r="J38"/>
    </row>
    <row r="39" spans="1:10" s="57" customFormat="1" x14ac:dyDescent="0.25">
      <c r="A39"/>
      <c r="B39"/>
      <c r="C39"/>
      <c r="D39"/>
      <c r="E39"/>
      <c r="F39"/>
      <c r="G39"/>
      <c r="H39"/>
      <c r="I39"/>
      <c r="J39"/>
    </row>
    <row r="40" spans="1:10" s="57" customFormat="1" x14ac:dyDescent="0.25">
      <c r="A40"/>
      <c r="B40"/>
      <c r="C40"/>
      <c r="D40"/>
      <c r="E40"/>
      <c r="F40"/>
      <c r="G40"/>
      <c r="H40"/>
      <c r="I40"/>
      <c r="J40"/>
    </row>
    <row r="41" spans="1:10" s="57" customFormat="1" x14ac:dyDescent="0.25">
      <c r="A41"/>
      <c r="B41"/>
      <c r="C41"/>
      <c r="D41"/>
      <c r="E41"/>
      <c r="F41"/>
      <c r="G41"/>
      <c r="H41"/>
      <c r="I41"/>
      <c r="J41"/>
    </row>
    <row r="48" spans="1:10" x14ac:dyDescent="0.25">
      <c r="B48" s="263"/>
      <c r="C48" s="263"/>
      <c r="D48" s="263"/>
    </row>
    <row r="49" spans="2:4" x14ac:dyDescent="0.25">
      <c r="B49" s="263"/>
      <c r="C49" s="263"/>
      <c r="D49" s="263"/>
    </row>
  </sheetData>
  <sheetProtection algorithmName="SHA-512" hashValue="CnyBr4yc+DX7cjbhpiA5aH5TQlGsrc9irgXZhUvq2OnJIXW8D/kirSjjbyIKviu3OPXQ8dHrNgbTYjyDgu+I3A==" saltValue="LlTA//APw/avxy+o/WBUbA==" spinCount="100000" sheet="1" selectLockedCells="1"/>
  <dataConsolidate/>
  <mergeCells count="12">
    <mergeCell ref="A30:H30"/>
    <mergeCell ref="B3:E3"/>
    <mergeCell ref="C4:D4"/>
    <mergeCell ref="G4:H4"/>
    <mergeCell ref="B6:C6"/>
    <mergeCell ref="F17:H17"/>
    <mergeCell ref="F18:H19"/>
    <mergeCell ref="C24:D24"/>
    <mergeCell ref="G24:H24"/>
    <mergeCell ref="C25:D25"/>
    <mergeCell ref="G25:H25"/>
    <mergeCell ref="B28:H28"/>
  </mergeCells>
  <conditionalFormatting sqref="G25:H25">
    <cfRule type="cellIs" dxfId="11" priority="1" operator="equal">
      <formula>"SYS-20-1111-11"</formula>
    </cfRule>
  </conditionalFormatting>
  <dataValidations count="7">
    <dataValidation type="list" allowBlank="1" showInputMessage="1" showErrorMessage="1" sqref="D21" xr:uid="{F0EA7FAC-B3ED-4F67-9C5B-12A386EC1B3A}">
      <formula1>IF(D9=V12,W12:W16,IF(D9=V13,W12:W16,IF(D9=V14,X12:X17,IF(D9=V15,Y12:Y14,IF(D9=V16,Z12:Z20,IF(D9=V17,AA12:AA17,AB12))))))</formula1>
    </dataValidation>
    <dataValidation type="list" allowBlank="1" showInputMessage="1" showErrorMessage="1" sqref="D9" xr:uid="{CFCE282E-77E4-446C-8353-F96F5F3A0813}">
      <formula1>$V$12:$V$20</formula1>
    </dataValidation>
    <dataValidation type="list" allowBlank="1" showInputMessage="1" showErrorMessage="1" sqref="D17" xr:uid="{CDA44592-B0B4-4EAE-89FB-8729C02673D7}">
      <formula1>"25 ft.,50 ft.,100 ft.,150 ft.,200 ft."</formula1>
    </dataValidation>
    <dataValidation type="list" allowBlank="1" showInputMessage="1" showErrorMessage="1" sqref="D7" xr:uid="{1C23C6B1-F2FF-42FC-A9CD-45F373F017BE}">
      <formula1>$S$7:$S$20</formula1>
    </dataValidation>
    <dataValidation type="list" allowBlank="1" showInputMessage="1" showErrorMessage="1" sqref="D8" xr:uid="{1940D5AE-5AC1-4298-A638-766503E3279B}">
      <formula1>$L$7:$L$30</formula1>
    </dataValidation>
    <dataValidation type="list" allowBlank="1" showInputMessage="1" showErrorMessage="1" sqref="D22 H16" xr:uid="{098200A8-EE04-4708-A1B3-5638BE8C89D3}">
      <formula1>"Dry Tap Kit,Hot Tap Kit,Custom Kit"</formula1>
    </dataValidation>
    <dataValidation type="list" allowBlank="1" showInputMessage="1" showErrorMessage="1" sqref="D18" xr:uid="{21232883-33B0-4DD7-A863-D7CEFFBE060B}">
      <formula1>IF($D$10=$AC$7,$AA$10,$AA$7:$AA$9)</formula1>
    </dataValidation>
  </dataValidations>
  <hyperlinks>
    <hyperlink ref="A30:G30" location="'Meter Selection'!A1" display="To return to the meter selection, click this link" xr:uid="{D267171B-B360-4892-8314-B660BCE95080}"/>
  </hyperlinks>
  <printOptions horizontalCentered="1"/>
  <pageMargins left="0.25" right="0.25" top="0.5" bottom="0.75" header="0.3" footer="0.3"/>
  <pageSetup scale="54" orientation="landscape" r:id="rId1"/>
  <headerFooter>
    <oddHeader>&amp;LONICON Incorporated - Order Form</oddHeader>
    <oddFooter>&amp;C&amp;"-,Bold"11451 Belcher Road South, Largo, FL 33773 • Tel +1 (727) 447-6140 • Fax +1 (727) 442-5699
www.onicon.com • customerservice@onicon.com</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4DCB3-107B-4D98-B6B9-24F4410CF5AB}">
  <sheetPr codeName="Sheet14">
    <tabColor rgb="FF7030A0"/>
    <pageSetUpPr autoPageBreaks="0" fitToPage="1"/>
  </sheetPr>
  <dimension ref="A1:AO41"/>
  <sheetViews>
    <sheetView showGridLines="0" zoomScaleNormal="100" workbookViewId="0">
      <selection activeCell="D6" sqref="D6"/>
    </sheetView>
  </sheetViews>
  <sheetFormatPr defaultColWidth="9.140625" defaultRowHeight="15" x14ac:dyDescent="0.25"/>
  <cols>
    <col min="1" max="1" width="5.7109375" customWidth="1"/>
    <col min="2" max="2" width="26" customWidth="1"/>
    <col min="3" max="3" width="74.42578125" customWidth="1"/>
    <col min="4" max="4" width="23" customWidth="1"/>
    <col min="5" max="5" width="3.7109375" customWidth="1"/>
    <col min="6" max="6" width="31" customWidth="1"/>
    <col min="7" max="7" width="66.42578125" customWidth="1"/>
    <col min="8" max="8" width="19.140625" customWidth="1"/>
    <col min="9" max="9" width="9.140625" customWidth="1"/>
    <col min="10" max="27" width="9.140625" hidden="1" customWidth="1"/>
    <col min="28" max="28" width="18.7109375" hidden="1" customWidth="1"/>
    <col min="29" max="29" width="26.28515625" hidden="1" customWidth="1"/>
    <col min="30" max="31" width="9.140625" hidden="1" customWidth="1"/>
    <col min="32" max="32" width="16" hidden="1" customWidth="1"/>
    <col min="33" max="41" width="9.140625" hidden="1" customWidth="1"/>
    <col min="42" max="49" width="9.140625" customWidth="1"/>
  </cols>
  <sheetData>
    <row r="1" spans="1:39" ht="39" customHeight="1" x14ac:dyDescent="0.25">
      <c r="B1" s="531" t="s">
        <v>1204</v>
      </c>
      <c r="C1" s="453"/>
      <c r="D1" s="453"/>
      <c r="E1" s="453"/>
      <c r="F1" s="453"/>
      <c r="G1" s="454"/>
      <c r="H1" s="403"/>
    </row>
    <row r="2" spans="1:39" ht="42.4" customHeight="1" x14ac:dyDescent="0.25">
      <c r="B2" s="398"/>
      <c r="C2" s="398"/>
      <c r="D2" s="398"/>
      <c r="E2" s="398"/>
      <c r="F2" s="398"/>
      <c r="G2" s="403"/>
      <c r="H2" s="403"/>
    </row>
    <row r="3" spans="1:39" ht="28.5" customHeight="1" thickBot="1" x14ac:dyDescent="0.3">
      <c r="A3" s="10"/>
      <c r="B3" s="794" t="s">
        <v>1232</v>
      </c>
      <c r="C3" s="794"/>
      <c r="D3" s="794"/>
      <c r="E3" s="794"/>
      <c r="F3" s="398"/>
      <c r="G3" s="403"/>
      <c r="H3" s="403"/>
    </row>
    <row r="4" spans="1:39" ht="32.25" customHeight="1" thickBot="1" x14ac:dyDescent="0.3">
      <c r="A4" s="10"/>
      <c r="B4" s="445" t="s">
        <v>1220</v>
      </c>
      <c r="C4" s="795" t="s">
        <v>1573</v>
      </c>
      <c r="D4" s="796"/>
      <c r="E4" s="403"/>
      <c r="F4" s="445" t="s">
        <v>45</v>
      </c>
      <c r="G4" s="795" t="s">
        <v>1635</v>
      </c>
      <c r="H4" s="796"/>
    </row>
    <row r="5" spans="1:39" ht="16.350000000000001" customHeight="1" x14ac:dyDescent="0.25">
      <c r="A5" s="11"/>
      <c r="B5" s="374"/>
      <c r="C5" s="447"/>
      <c r="D5" s="447"/>
      <c r="E5" s="374"/>
      <c r="F5" s="448"/>
      <c r="G5" s="447"/>
      <c r="H5" s="447"/>
    </row>
    <row r="6" spans="1:39" ht="33" customHeight="1" x14ac:dyDescent="0.25">
      <c r="A6" s="11"/>
      <c r="B6" s="791" t="s">
        <v>889</v>
      </c>
      <c r="C6" s="792"/>
      <c r="D6" s="58"/>
      <c r="E6" s="186"/>
      <c r="F6" s="278" t="s">
        <v>889</v>
      </c>
      <c r="G6" s="279"/>
      <c r="H6" s="247"/>
    </row>
    <row r="7" spans="1:39" ht="32.25" customHeight="1" x14ac:dyDescent="0.25">
      <c r="A7" s="11"/>
      <c r="B7" s="280" t="s">
        <v>6</v>
      </c>
      <c r="C7" s="281" t="s">
        <v>1551</v>
      </c>
      <c r="D7" s="14"/>
      <c r="E7" s="186"/>
      <c r="F7" s="383" t="s">
        <v>1125</v>
      </c>
      <c r="G7" s="289" t="s">
        <v>1636</v>
      </c>
      <c r="H7" s="276"/>
    </row>
    <row r="8" spans="1:39" ht="33" customHeight="1" x14ac:dyDescent="0.25">
      <c r="A8" s="205" t="s">
        <v>14</v>
      </c>
      <c r="B8" s="380" t="s">
        <v>1549</v>
      </c>
      <c r="C8" s="281" t="s">
        <v>1551</v>
      </c>
      <c r="D8" s="13"/>
      <c r="E8" s="11"/>
      <c r="F8" s="383" t="s">
        <v>0</v>
      </c>
      <c r="G8" s="289" t="s">
        <v>1637</v>
      </c>
      <c r="H8" s="276"/>
    </row>
    <row r="9" spans="1:39" ht="31.5" customHeight="1" x14ac:dyDescent="0.25">
      <c r="A9" s="205"/>
      <c r="B9" s="278" t="s">
        <v>10</v>
      </c>
      <c r="C9" s="283" t="s">
        <v>1574</v>
      </c>
      <c r="D9" s="58"/>
      <c r="E9" s="11"/>
      <c r="F9" s="383" t="s">
        <v>1126</v>
      </c>
      <c r="G9" s="289" t="s">
        <v>1638</v>
      </c>
      <c r="H9" s="276"/>
      <c r="R9" s="194" t="s">
        <v>1117</v>
      </c>
      <c r="S9" s="192" t="s">
        <v>27</v>
      </c>
      <c r="T9" s="225"/>
    </row>
    <row r="10" spans="1:39" ht="32.25" customHeight="1" x14ac:dyDescent="0.25">
      <c r="A10" s="205"/>
      <c r="B10" s="280" t="s">
        <v>1529</v>
      </c>
      <c r="C10" s="281" t="s">
        <v>6930</v>
      </c>
      <c r="D10" s="58"/>
      <c r="E10" s="188"/>
      <c r="F10" s="383" t="s">
        <v>1639</v>
      </c>
      <c r="G10" s="289" t="s">
        <v>1642</v>
      </c>
      <c r="H10" s="276"/>
      <c r="R10" s="191" t="s">
        <v>1118</v>
      </c>
      <c r="S10" s="192" t="s">
        <v>28</v>
      </c>
      <c r="T10" s="193"/>
    </row>
    <row r="11" spans="1:39" ht="36" customHeight="1" x14ac:dyDescent="0.25">
      <c r="A11" s="205"/>
      <c r="B11" s="280" t="s">
        <v>1575</v>
      </c>
      <c r="C11" s="281" t="s">
        <v>6931</v>
      </c>
      <c r="D11" s="58"/>
      <c r="E11" s="188"/>
      <c r="F11" s="383" t="s">
        <v>1640</v>
      </c>
      <c r="G11" s="289" t="s">
        <v>1641</v>
      </c>
      <c r="H11" s="276"/>
      <c r="R11" s="191"/>
      <c r="S11" s="192"/>
      <c r="T11" s="193"/>
    </row>
    <row r="12" spans="1:39" ht="61.5" customHeight="1" x14ac:dyDescent="0.25">
      <c r="A12" s="205"/>
      <c r="B12" s="280" t="s">
        <v>1576</v>
      </c>
      <c r="C12" s="281" t="s">
        <v>1577</v>
      </c>
      <c r="D12" s="13"/>
      <c r="E12" s="188"/>
      <c r="F12" s="286" t="s">
        <v>1522</v>
      </c>
      <c r="G12" s="283" t="s">
        <v>50</v>
      </c>
      <c r="H12" s="257"/>
      <c r="R12" s="191" t="s">
        <v>1119</v>
      </c>
      <c r="S12" s="192" t="s">
        <v>29</v>
      </c>
      <c r="T12" s="193">
        <v>1</v>
      </c>
      <c r="AA12" s="86" t="s">
        <v>1271</v>
      </c>
      <c r="AB12" s="86" t="s">
        <v>1451</v>
      </c>
      <c r="AC12" s="86" t="s">
        <v>863</v>
      </c>
      <c r="AD12" s="87">
        <v>1</v>
      </c>
      <c r="AE12" s="731"/>
      <c r="AF12" s="733" t="s">
        <v>3</v>
      </c>
      <c r="AG12" s="601" t="s">
        <v>10</v>
      </c>
      <c r="AH12" s="546" t="s">
        <v>5218</v>
      </c>
      <c r="AI12" s="546" t="s">
        <v>1281</v>
      </c>
      <c r="AJ12" s="546" t="s">
        <v>1284</v>
      </c>
      <c r="AK12" s="546" t="s">
        <v>7014</v>
      </c>
      <c r="AL12" s="545" t="s">
        <v>7015</v>
      </c>
      <c r="AM12" s="546" t="s">
        <v>905</v>
      </c>
    </row>
    <row r="13" spans="1:39" ht="33.6" customHeight="1" x14ac:dyDescent="0.25">
      <c r="A13" s="205"/>
      <c r="B13" s="280" t="s">
        <v>1578</v>
      </c>
      <c r="C13" s="281" t="s">
        <v>6932</v>
      </c>
      <c r="D13" s="58"/>
      <c r="E13" s="188"/>
      <c r="F13" s="280" t="s">
        <v>51</v>
      </c>
      <c r="G13" s="290"/>
      <c r="H13" s="13"/>
      <c r="R13" s="226" t="s">
        <v>1112</v>
      </c>
      <c r="S13" s="210" t="s">
        <v>30</v>
      </c>
      <c r="T13" s="193">
        <v>1</v>
      </c>
      <c r="AA13" s="86" t="s">
        <v>1273</v>
      </c>
      <c r="AB13" s="86" t="s">
        <v>1452</v>
      </c>
      <c r="AC13" s="86" t="s">
        <v>864</v>
      </c>
      <c r="AD13" s="87">
        <v>2</v>
      </c>
      <c r="AE13" s="732"/>
      <c r="AF13" s="733"/>
      <c r="AG13" s="101" t="s">
        <v>1277</v>
      </c>
      <c r="AH13" s="84" t="s">
        <v>1304</v>
      </c>
      <c r="AI13" s="84" t="s">
        <v>1382</v>
      </c>
      <c r="AJ13" s="84" t="s">
        <v>1386</v>
      </c>
      <c r="AK13" s="84" t="s">
        <v>7019</v>
      </c>
      <c r="AL13" s="84" t="s">
        <v>7021</v>
      </c>
      <c r="AM13" s="84" t="s">
        <v>5219</v>
      </c>
    </row>
    <row r="14" spans="1:39" ht="30" customHeight="1" x14ac:dyDescent="0.25">
      <c r="A14" s="205"/>
      <c r="B14" s="280" t="s">
        <v>1579</v>
      </c>
      <c r="C14" s="281" t="s">
        <v>1580</v>
      </c>
      <c r="D14" s="58"/>
      <c r="E14" s="188"/>
      <c r="F14" s="282" t="s">
        <v>1111</v>
      </c>
      <c r="G14" s="283" t="s">
        <v>1211</v>
      </c>
      <c r="H14" s="58"/>
      <c r="R14" s="191" t="s">
        <v>0</v>
      </c>
      <c r="S14" s="192" t="s">
        <v>892</v>
      </c>
      <c r="T14" s="195">
        <v>1</v>
      </c>
      <c r="AA14" s="86" t="s">
        <v>1274</v>
      </c>
      <c r="AB14" s="86" t="s">
        <v>1453</v>
      </c>
      <c r="AC14" s="86" t="s">
        <v>865</v>
      </c>
      <c r="AD14" s="87">
        <v>3</v>
      </c>
      <c r="AE14" s="158">
        <f>IF(D19=RF!$F$24,"XX",D11)</f>
        <v>0</v>
      </c>
      <c r="AF14" s="235" t="str">
        <f>CONCATENATE("F-3500","-",D10,"-",AE14,"-","1",D13,"1","1")</f>
        <v>F-3500--0-111</v>
      </c>
      <c r="AG14" s="101" t="s">
        <v>1282</v>
      </c>
      <c r="AH14" s="84" t="s">
        <v>1374</v>
      </c>
      <c r="AI14" s="84" t="s">
        <v>1385</v>
      </c>
      <c r="AJ14" s="84" t="s">
        <v>1390</v>
      </c>
      <c r="AK14" s="84" t="s">
        <v>7020</v>
      </c>
      <c r="AL14" s="84" t="s">
        <v>7022</v>
      </c>
      <c r="AM14" s="84" t="s">
        <v>5221</v>
      </c>
    </row>
    <row r="15" spans="1:39" ht="34.5" customHeight="1" x14ac:dyDescent="0.25">
      <c r="A15" s="205"/>
      <c r="B15" s="280" t="s">
        <v>1581</v>
      </c>
      <c r="C15" s="281" t="s">
        <v>1582</v>
      </c>
      <c r="D15" s="596"/>
      <c r="E15" s="188"/>
      <c r="F15" s="278" t="s">
        <v>5</v>
      </c>
      <c r="G15" s="281" t="s">
        <v>1193</v>
      </c>
      <c r="H15" s="58"/>
      <c r="R15" s="194" t="s">
        <v>1120</v>
      </c>
      <c r="S15" s="192" t="s">
        <v>911</v>
      </c>
      <c r="T15" s="195"/>
      <c r="AA15" s="86" t="s">
        <v>1275</v>
      </c>
      <c r="AB15" s="87" t="s">
        <v>1454</v>
      </c>
      <c r="AC15" s="86" t="s">
        <v>873</v>
      </c>
      <c r="AD15" s="103"/>
      <c r="AE15" s="158"/>
      <c r="AF15" s="235"/>
      <c r="AG15" s="101" t="s">
        <v>1281</v>
      </c>
      <c r="AH15" s="84" t="s">
        <v>1384</v>
      </c>
      <c r="AI15" s="84" t="s">
        <v>1389</v>
      </c>
      <c r="AJ15" s="84" t="s">
        <v>1383</v>
      </c>
      <c r="AK15" s="84" t="s">
        <v>3852</v>
      </c>
      <c r="AL15" s="84" t="s">
        <v>7023</v>
      </c>
      <c r="AM15" s="84"/>
    </row>
    <row r="16" spans="1:39" ht="34.5" customHeight="1" x14ac:dyDescent="0.25">
      <c r="A16" s="205"/>
      <c r="B16" s="280" t="s">
        <v>18</v>
      </c>
      <c r="C16" s="281" t="s">
        <v>17</v>
      </c>
      <c r="D16" s="13"/>
      <c r="E16" s="188"/>
      <c r="F16" s="280" t="s">
        <v>9</v>
      </c>
      <c r="G16" s="281" t="s">
        <v>1551</v>
      </c>
      <c r="H16" s="58"/>
      <c r="R16" s="191" t="s">
        <v>1121</v>
      </c>
      <c r="S16" s="192" t="s">
        <v>32</v>
      </c>
      <c r="T16" s="193"/>
      <c r="AA16" s="86" t="s">
        <v>1276</v>
      </c>
      <c r="AB16" s="88" t="s">
        <v>1455</v>
      </c>
      <c r="AC16" s="86" t="s">
        <v>876</v>
      </c>
      <c r="AD16" s="103">
        <v>11</v>
      </c>
      <c r="AE16" s="158"/>
      <c r="AF16" s="235"/>
      <c r="AG16" s="101" t="s">
        <v>1284</v>
      </c>
      <c r="AH16" s="622" t="s">
        <v>1388</v>
      </c>
      <c r="AI16" s="623" t="s">
        <v>7016</v>
      </c>
      <c r="AJ16" s="115"/>
      <c r="AK16" s="84" t="s">
        <v>3853</v>
      </c>
      <c r="AL16" s="84" t="s">
        <v>7024</v>
      </c>
    </row>
    <row r="17" spans="1:39" ht="37.5" customHeight="1" x14ac:dyDescent="0.25">
      <c r="A17" s="205"/>
      <c r="B17" s="280" t="s">
        <v>12</v>
      </c>
      <c r="C17" s="281" t="s">
        <v>1194</v>
      </c>
      <c r="D17" s="58"/>
      <c r="E17" s="188"/>
      <c r="F17" s="868" t="s">
        <v>1202</v>
      </c>
      <c r="G17" s="869"/>
      <c r="H17" s="870"/>
      <c r="R17" s="191"/>
      <c r="S17" s="192"/>
      <c r="T17" s="193"/>
      <c r="AA17" s="83"/>
      <c r="AB17" s="88" t="s">
        <v>1456</v>
      </c>
      <c r="AC17" s="86" t="s">
        <v>877</v>
      </c>
      <c r="AD17" s="103">
        <v>12</v>
      </c>
      <c r="AE17" s="158"/>
      <c r="AF17" s="235"/>
      <c r="AG17" s="101" t="s">
        <v>7014</v>
      </c>
      <c r="AH17" s="622" t="s">
        <v>1390</v>
      </c>
      <c r="AI17" s="623" t="s">
        <v>7017</v>
      </c>
      <c r="AJ17" s="115"/>
      <c r="AK17" s="84" t="s">
        <v>3854</v>
      </c>
      <c r="AL17" s="84" t="s">
        <v>7025</v>
      </c>
    </row>
    <row r="18" spans="1:39" ht="36" customHeight="1" x14ac:dyDescent="0.25">
      <c r="A18" s="205"/>
      <c r="B18" s="278" t="s">
        <v>1183</v>
      </c>
      <c r="C18" s="281" t="s">
        <v>1645</v>
      </c>
      <c r="D18" s="14" t="s">
        <v>5219</v>
      </c>
      <c r="E18" s="188"/>
      <c r="F18" s="798"/>
      <c r="G18" s="799"/>
      <c r="H18" s="800"/>
      <c r="R18" s="191"/>
      <c r="S18" s="192"/>
      <c r="T18" s="193"/>
      <c r="AA18" s="83"/>
      <c r="AB18" s="101" t="s">
        <v>1457</v>
      </c>
      <c r="AC18" s="86" t="s">
        <v>878</v>
      </c>
      <c r="AD18" s="103"/>
      <c r="AE18" s="158"/>
      <c r="AF18" s="235"/>
      <c r="AG18" s="101" t="s">
        <v>7015</v>
      </c>
      <c r="AI18" s="623" t="s">
        <v>7018</v>
      </c>
      <c r="AJ18" s="115"/>
      <c r="AK18" s="84" t="s">
        <v>3855</v>
      </c>
      <c r="AL18" s="84" t="s">
        <v>7026</v>
      </c>
    </row>
    <row r="19" spans="1:39" ht="39.75" customHeight="1" x14ac:dyDescent="0.25">
      <c r="A19" s="205"/>
      <c r="B19" s="280" t="s">
        <v>9</v>
      </c>
      <c r="C19" s="281" t="s">
        <v>1650</v>
      </c>
      <c r="D19" s="58"/>
      <c r="E19" s="188"/>
      <c r="F19" s="801"/>
      <c r="G19" s="802"/>
      <c r="H19" s="803"/>
      <c r="R19" s="191"/>
      <c r="S19" s="192"/>
      <c r="T19" s="193"/>
      <c r="AA19" s="83"/>
      <c r="AB19" s="101" t="s">
        <v>1458</v>
      </c>
      <c r="AC19" s="86" t="s">
        <v>880</v>
      </c>
      <c r="AD19" s="103"/>
      <c r="AE19" s="158"/>
      <c r="AF19" s="235"/>
      <c r="AG19" s="84" t="s">
        <v>7027</v>
      </c>
      <c r="AK19" s="84" t="s">
        <v>3856</v>
      </c>
    </row>
    <row r="20" spans="1:39" ht="12.75" customHeight="1" x14ac:dyDescent="0.25">
      <c r="A20" s="205"/>
      <c r="E20" s="188"/>
      <c r="F20" s="398"/>
      <c r="G20" s="398"/>
      <c r="H20" s="398"/>
      <c r="R20" s="191"/>
      <c r="S20" s="192"/>
      <c r="T20" s="193"/>
      <c r="AA20" s="98" t="s">
        <v>1523</v>
      </c>
      <c r="AB20" s="101" t="s">
        <v>1459</v>
      </c>
      <c r="AC20" s="86" t="s">
        <v>881</v>
      </c>
      <c r="AD20" s="103"/>
      <c r="AE20" s="158"/>
      <c r="AF20" s="235"/>
      <c r="AG20" s="101" t="s">
        <v>7028</v>
      </c>
      <c r="AK20" s="84" t="s">
        <v>3857</v>
      </c>
    </row>
    <row r="21" spans="1:39" ht="11.25" customHeight="1" x14ac:dyDescent="0.25">
      <c r="A21" s="205"/>
      <c r="B21" s="398"/>
      <c r="C21" s="398"/>
      <c r="D21" s="398"/>
      <c r="E21" s="188"/>
      <c r="F21" s="398"/>
      <c r="G21" s="398"/>
      <c r="H21" s="398"/>
      <c r="R21" s="191"/>
      <c r="S21" s="192"/>
      <c r="T21" s="193"/>
      <c r="AA21" s="98" t="s">
        <v>1623</v>
      </c>
      <c r="AB21" s="101" t="s">
        <v>1460</v>
      </c>
      <c r="AC21" s="86" t="s">
        <v>882</v>
      </c>
      <c r="AD21" s="101"/>
      <c r="AE21" s="158"/>
      <c r="AF21" s="235"/>
      <c r="AG21" s="84" t="s">
        <v>5226</v>
      </c>
      <c r="AK21" s="84" t="s">
        <v>3858</v>
      </c>
    </row>
    <row r="22" spans="1:39" ht="11.25" customHeight="1" thickBot="1" x14ac:dyDescent="0.3">
      <c r="B22" s="398"/>
      <c r="C22" s="398"/>
      <c r="D22" s="398"/>
      <c r="F22" s="398"/>
      <c r="G22" s="398"/>
      <c r="H22" s="398"/>
      <c r="R22" s="194" t="s">
        <v>1103</v>
      </c>
      <c r="S22" s="192" t="s">
        <v>46</v>
      </c>
      <c r="T22" s="193">
        <v>1</v>
      </c>
      <c r="AA22" s="103" t="s">
        <v>1633</v>
      </c>
      <c r="AB22" s="101" t="s">
        <v>1461</v>
      </c>
      <c r="AC22" s="101"/>
      <c r="AD22" s="101"/>
      <c r="AE22" s="158"/>
      <c r="AF22" s="235"/>
      <c r="AG22" s="23"/>
      <c r="AH22" s="194"/>
      <c r="AI22" s="202"/>
      <c r="AK22" s="22"/>
      <c r="AL22" s="3"/>
      <c r="AM22" s="20"/>
    </row>
    <row r="23" spans="1:39" ht="39.75" customHeight="1" x14ac:dyDescent="0.25">
      <c r="A23" s="205"/>
      <c r="B23" s="15" t="s">
        <v>3</v>
      </c>
      <c r="C23" s="825" t="str">
        <f>AF14</f>
        <v>F-3500--0-111</v>
      </c>
      <c r="D23" s="826"/>
      <c r="E23" s="251"/>
      <c r="F23" s="252" t="s">
        <v>3</v>
      </c>
      <c r="G23" s="825" t="str">
        <f>CONCATENATE("SYS-20","-","1","1","1","1","-","11",H12)</f>
        <v>SYS-20-1111-11</v>
      </c>
      <c r="H23" s="826"/>
      <c r="R23" s="191" t="s">
        <v>1104</v>
      </c>
      <c r="S23" s="192" t="s">
        <v>47</v>
      </c>
      <c r="T23" s="193">
        <v>1</v>
      </c>
      <c r="AA23" s="103" t="s">
        <v>1634</v>
      </c>
      <c r="AB23" s="101" t="s">
        <v>1462</v>
      </c>
      <c r="AC23" s="101"/>
      <c r="AD23" s="101"/>
      <c r="AE23" s="158"/>
      <c r="AF23" s="235"/>
    </row>
    <row r="24" spans="1:39" ht="48.75" customHeight="1" thickBot="1" x14ac:dyDescent="0.3">
      <c r="A24" s="205"/>
      <c r="B24" s="16" t="s">
        <v>39</v>
      </c>
      <c r="C24" s="821" t="str">
        <f>IF(D10="","",RF!AR68)</f>
        <v/>
      </c>
      <c r="D24" s="822"/>
      <c r="E24" s="251"/>
      <c r="F24" s="254" t="s">
        <v>39</v>
      </c>
      <c r="G24" s="821" t="str">
        <f>IF(H12="","",VLOOKUP(G23,RF!A3:B3008,2,FALSE))</f>
        <v/>
      </c>
      <c r="H24" s="822"/>
      <c r="R24" s="194" t="s">
        <v>1105</v>
      </c>
      <c r="S24" s="192" t="s">
        <v>862</v>
      </c>
      <c r="T24" s="193">
        <v>1</v>
      </c>
      <c r="AA24" s="243" t="s">
        <v>4</v>
      </c>
      <c r="AB24" s="101" t="s">
        <v>1463</v>
      </c>
      <c r="AC24" s="101"/>
      <c r="AD24" s="101"/>
      <c r="AF24" s="22"/>
    </row>
    <row r="25" spans="1:39" ht="16.899999999999999" customHeight="1" x14ac:dyDescent="0.25">
      <c r="A25" s="205"/>
      <c r="B25" s="398"/>
      <c r="C25" s="398"/>
      <c r="D25" s="398"/>
      <c r="E25" s="251"/>
      <c r="F25" s="398"/>
      <c r="G25" s="398"/>
      <c r="H25" s="452" t="str">
        <f>'F-1000'!V17</f>
        <v>Rev. 18</v>
      </c>
      <c r="R25" s="221" t="s">
        <v>1106</v>
      </c>
      <c r="S25" s="202" t="s">
        <v>48</v>
      </c>
      <c r="T25" s="222">
        <v>1</v>
      </c>
      <c r="AA25" s="83"/>
      <c r="AB25" s="101" t="s">
        <v>1464</v>
      </c>
      <c r="AC25" s="93"/>
      <c r="AD25" s="93"/>
      <c r="AE25" s="20"/>
      <c r="AF25" s="20"/>
    </row>
    <row r="26" spans="1:39" ht="17.25" customHeight="1" x14ac:dyDescent="0.25">
      <c r="A26" s="205"/>
      <c r="B26" s="460" t="s">
        <v>1192</v>
      </c>
      <c r="C26" s="461"/>
      <c r="D26" s="461"/>
      <c r="E26" s="461"/>
      <c r="F26" s="461"/>
      <c r="G26" s="461"/>
      <c r="H26" s="461"/>
      <c r="R26" s="194" t="s">
        <v>23</v>
      </c>
      <c r="S26" s="202" t="s">
        <v>24</v>
      </c>
      <c r="T26" s="203"/>
      <c r="AA26" s="83"/>
      <c r="AB26" s="101" t="s">
        <v>1465</v>
      </c>
      <c r="AC26" s="103"/>
      <c r="AD26" s="103"/>
      <c r="AE26" s="19"/>
      <c r="AF26" s="19"/>
    </row>
    <row r="27" spans="1:39" ht="59.25" customHeight="1" x14ac:dyDescent="0.25">
      <c r="A27" s="205"/>
      <c r="B27" s="888" t="s">
        <v>1196</v>
      </c>
      <c r="C27" s="888"/>
      <c r="D27" s="888"/>
      <c r="E27" s="888"/>
      <c r="F27" s="888"/>
      <c r="G27" s="888"/>
      <c r="H27" s="888"/>
      <c r="R27" s="194" t="s">
        <v>7</v>
      </c>
      <c r="S27" s="202" t="s">
        <v>25</v>
      </c>
      <c r="T27" s="203"/>
      <c r="AA27" s="83"/>
      <c r="AB27" s="101" t="s">
        <v>1466</v>
      </c>
      <c r="AC27" s="103"/>
      <c r="AD27" s="103"/>
      <c r="AE27" s="19"/>
      <c r="AF27" s="19"/>
    </row>
    <row r="28" spans="1:39" ht="13.5" customHeight="1" x14ac:dyDescent="0.25">
      <c r="A28" s="205"/>
      <c r="B28" s="398"/>
      <c r="C28" s="398"/>
      <c r="D28" s="398"/>
      <c r="E28" s="251"/>
      <c r="F28" s="398"/>
      <c r="G28" s="398"/>
      <c r="H28" s="398"/>
      <c r="R28" s="194" t="s">
        <v>1107</v>
      </c>
      <c r="S28" s="192" t="s">
        <v>49</v>
      </c>
      <c r="T28" s="193">
        <v>11</v>
      </c>
      <c r="AA28" s="83"/>
      <c r="AB28" s="101" t="s">
        <v>1467</v>
      </c>
      <c r="AC28" s="83"/>
      <c r="AD28" s="83"/>
    </row>
    <row r="29" spans="1:39" ht="15.75" customHeight="1" x14ac:dyDescent="0.25">
      <c r="A29" s="824" t="s">
        <v>1691</v>
      </c>
      <c r="B29" s="824"/>
      <c r="C29" s="824"/>
      <c r="D29" s="824"/>
      <c r="E29" s="824"/>
      <c r="F29" s="824"/>
      <c r="G29" s="824"/>
      <c r="H29" s="824"/>
      <c r="R29" s="191" t="s">
        <v>1</v>
      </c>
      <c r="S29" s="192" t="s">
        <v>36</v>
      </c>
      <c r="T29" s="193"/>
    </row>
    <row r="30" spans="1:39" ht="13.5" customHeight="1" x14ac:dyDescent="0.25">
      <c r="A30" s="205"/>
      <c r="R30" s="194" t="s">
        <v>8</v>
      </c>
      <c r="S30" s="192" t="s">
        <v>37</v>
      </c>
      <c r="T30" s="204"/>
    </row>
    <row r="31" spans="1:39" ht="10.5" customHeight="1" x14ac:dyDescent="0.25"/>
    <row r="32" spans="1:39" ht="12.75" customHeight="1" x14ac:dyDescent="0.25"/>
    <row r="33" spans="1:10" ht="17.25" customHeight="1" x14ac:dyDescent="0.25"/>
    <row r="34" spans="1:10" ht="18" customHeight="1" x14ac:dyDescent="0.25"/>
    <row r="35" spans="1:10" ht="17.25" customHeight="1" x14ac:dyDescent="0.25"/>
    <row r="36" spans="1:10" ht="14.1" customHeight="1" x14ac:dyDescent="0.25"/>
    <row r="37" spans="1:10" ht="14.1" customHeight="1" x14ac:dyDescent="0.25"/>
    <row r="38" spans="1:10" s="57" customFormat="1" x14ac:dyDescent="0.25">
      <c r="I38"/>
      <c r="J38"/>
    </row>
    <row r="39" spans="1:10" s="57" customFormat="1" x14ac:dyDescent="0.25">
      <c r="A39"/>
      <c r="B39"/>
      <c r="C39"/>
      <c r="D39"/>
      <c r="E39"/>
      <c r="F39"/>
      <c r="G39"/>
      <c r="H39"/>
      <c r="I39"/>
      <c r="J39"/>
    </row>
    <row r="40" spans="1:10" s="57" customFormat="1" x14ac:dyDescent="0.25">
      <c r="A40"/>
      <c r="B40"/>
      <c r="C40"/>
      <c r="D40"/>
      <c r="E40"/>
      <c r="F40"/>
      <c r="G40"/>
      <c r="H40"/>
      <c r="I40"/>
      <c r="J40"/>
    </row>
    <row r="41" spans="1:10" s="57" customFormat="1" x14ac:dyDescent="0.25">
      <c r="A41"/>
      <c r="B41"/>
      <c r="C41"/>
      <c r="D41"/>
      <c r="E41"/>
      <c r="F41"/>
      <c r="G41"/>
      <c r="H41"/>
      <c r="I41"/>
      <c r="J41"/>
    </row>
  </sheetData>
  <sheetProtection algorithmName="SHA-512" hashValue="3JWiT02GjcKOYqyjWPNfTm8xkGHOzqVEHoR0xfHAWMw3t49I2tqzz51WFjYLN+pP55j6FpRItv3jNynQNPIXsQ==" saltValue="v+VkdcE+iDdfHYQJQPSXyQ==" spinCount="100000" sheet="1" formatCells="0" selectLockedCells="1"/>
  <dataConsolidate/>
  <mergeCells count="14">
    <mergeCell ref="AF12:AF13"/>
    <mergeCell ref="A29:H29"/>
    <mergeCell ref="F17:H17"/>
    <mergeCell ref="F18:H19"/>
    <mergeCell ref="C23:D23"/>
    <mergeCell ref="G23:H23"/>
    <mergeCell ref="C24:D24"/>
    <mergeCell ref="G24:H24"/>
    <mergeCell ref="B27:H27"/>
    <mergeCell ref="B3:E3"/>
    <mergeCell ref="C4:D4"/>
    <mergeCell ref="G4:H4"/>
    <mergeCell ref="B6:C6"/>
    <mergeCell ref="AE12:AE13"/>
  </mergeCells>
  <conditionalFormatting sqref="G24:H24">
    <cfRule type="cellIs" dxfId="10" priority="1" operator="equal">
      <formula>"SYS-20-1111-11"</formula>
    </cfRule>
  </conditionalFormatting>
  <dataValidations count="3">
    <dataValidation type="list" allowBlank="1" showInputMessage="1" showErrorMessage="1" sqref="D8" xr:uid="{01603CF3-EBCB-4099-9252-41540F2155CD}">
      <formula1>$AB$12:$AB$15</formula1>
    </dataValidation>
    <dataValidation type="list" allowBlank="1" showInputMessage="1" showErrorMessage="1" sqref="D9" xr:uid="{D7DEF1FB-4BB1-4C99-B0AE-2D18B9E83BED}">
      <formula1>$AG$13:$AG$21</formula1>
    </dataValidation>
    <dataValidation type="list" allowBlank="1" showInputMessage="1" showErrorMessage="1" sqref="D18" xr:uid="{F704BD51-384F-4601-A93D-8EE6B8BECD60}">
      <formula1>IF(D9=AG13,AH13:AH17,IF(D9=AG14,AH13:AH17,IF(D9=AG15,AI13:AI18,IF(D9=AG16,AJ13:AJ15,IF(D9=AG17,AK13:AK21,IF(D9=AG18,AL13:AL18,AM13))))))</formula1>
    </dataValidation>
  </dataValidations>
  <hyperlinks>
    <hyperlink ref="A29:G29" location="'Meter Selection'!A1" display="To return to the meter selection, click this link" xr:uid="{919B9C01-F953-49DD-BBC5-B7341731DC91}"/>
    <hyperlink ref="A29:H29" location="'Table of Contents'!A1" display="To return to the index, click this link" xr:uid="{E3A36D30-36EE-4B3A-BA14-68CE4434826C}"/>
  </hyperlinks>
  <printOptions horizontalCentered="1"/>
  <pageMargins left="0.25" right="0.25" top="0.5" bottom="0.75" header="0.3" footer="0.3"/>
  <pageSetup scale="54"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E91D1FD-5F62-4BA7-A601-4D5913107755}">
          <x14:formula1>
            <xm:f>RF!$G$3:$G$16</xm:f>
          </x14:formula1>
          <xm:sqref>D7</xm:sqref>
        </x14:dataValidation>
        <x14:dataValidation type="list" allowBlank="1" showInputMessage="1" showErrorMessage="1" xr:uid="{60B54EB7-36D2-469E-BEF2-711503F642CE}">
          <x14:formula1>
            <xm:f>RF!$F$22:$F$24</xm:f>
          </x14:formula1>
          <xm:sqref>H16 D19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16FC-1BFD-48C7-85EB-78CB89C13428}">
  <sheetPr codeName="Sheet28">
    <tabColor rgb="FF7030A0"/>
    <pageSetUpPr autoPageBreaks="0" fitToPage="1"/>
  </sheetPr>
  <dimension ref="A1:AF39"/>
  <sheetViews>
    <sheetView showGridLines="0" zoomScaleNormal="100" workbookViewId="0">
      <selection activeCell="D6" sqref="D6"/>
    </sheetView>
  </sheetViews>
  <sheetFormatPr defaultColWidth="9.140625" defaultRowHeight="15" x14ac:dyDescent="0.25"/>
  <cols>
    <col min="1" max="1" width="5.7109375" customWidth="1"/>
    <col min="2" max="2" width="27.85546875" customWidth="1"/>
    <col min="3" max="3" width="74.42578125" customWidth="1"/>
    <col min="4" max="4" width="23" customWidth="1"/>
    <col min="5" max="5" width="3.7109375" customWidth="1"/>
    <col min="6" max="6" width="31" customWidth="1"/>
    <col min="7" max="7" width="66.42578125" customWidth="1"/>
    <col min="8" max="8" width="19.140625" customWidth="1"/>
    <col min="9" max="10" width="9.140625" customWidth="1"/>
    <col min="19" max="27" width="0" hidden="1" customWidth="1"/>
    <col min="28" max="28" width="18.7109375" hidden="1" customWidth="1"/>
    <col min="29" max="29" width="26.28515625" hidden="1" customWidth="1"/>
    <col min="30" max="31" width="0" hidden="1" customWidth="1"/>
    <col min="32" max="32" width="16" hidden="1" customWidth="1"/>
    <col min="33" max="39" width="0" hidden="1" customWidth="1"/>
  </cols>
  <sheetData>
    <row r="1" spans="1:32" ht="39" customHeight="1" x14ac:dyDescent="0.25">
      <c r="B1" s="531" t="s">
        <v>5194</v>
      </c>
      <c r="C1" s="453"/>
      <c r="D1" s="453"/>
      <c r="E1" s="453"/>
      <c r="F1" s="453"/>
      <c r="G1" s="454"/>
      <c r="H1" s="403"/>
    </row>
    <row r="2" spans="1:32" ht="42.4" customHeight="1" x14ac:dyDescent="0.25">
      <c r="B2" s="398"/>
      <c r="C2" s="398"/>
      <c r="D2" s="398"/>
      <c r="E2" s="398"/>
      <c r="F2" s="398"/>
      <c r="G2" s="403"/>
      <c r="H2" s="403"/>
    </row>
    <row r="3" spans="1:32" ht="28.5" customHeight="1" thickBot="1" x14ac:dyDescent="0.3">
      <c r="A3" s="10"/>
      <c r="B3" s="794" t="s">
        <v>1232</v>
      </c>
      <c r="C3" s="794"/>
      <c r="D3" s="794"/>
      <c r="E3" s="794"/>
      <c r="F3" s="398"/>
      <c r="G3" s="403"/>
      <c r="H3" s="403"/>
    </row>
    <row r="4" spans="1:32" ht="32.25" customHeight="1" thickBot="1" x14ac:dyDescent="0.3">
      <c r="A4" s="10"/>
      <c r="B4" s="445" t="s">
        <v>1655</v>
      </c>
      <c r="C4" s="795" t="s">
        <v>3550</v>
      </c>
      <c r="D4" s="796"/>
      <c r="E4" s="403"/>
      <c r="F4" s="445" t="s">
        <v>45</v>
      </c>
      <c r="G4" s="795" t="s">
        <v>1635</v>
      </c>
      <c r="H4" s="796"/>
    </row>
    <row r="5" spans="1:32" ht="16.350000000000001" customHeight="1" x14ac:dyDescent="0.25">
      <c r="A5" s="11"/>
      <c r="B5" s="374"/>
      <c r="C5" s="447"/>
      <c r="D5" s="447"/>
      <c r="E5" s="374"/>
      <c r="F5" s="448"/>
      <c r="G5" s="447"/>
      <c r="H5" s="447"/>
    </row>
    <row r="6" spans="1:32" ht="33" customHeight="1" x14ac:dyDescent="0.25">
      <c r="A6" s="11"/>
      <c r="B6" s="791" t="s">
        <v>889</v>
      </c>
      <c r="C6" s="792"/>
      <c r="D6" s="247"/>
      <c r="E6" s="186"/>
      <c r="F6" s="278" t="s">
        <v>889</v>
      </c>
      <c r="G6" s="279"/>
      <c r="H6" s="247"/>
    </row>
    <row r="7" spans="1:32" ht="32.25" customHeight="1" x14ac:dyDescent="0.25">
      <c r="A7" s="11"/>
      <c r="B7" s="280" t="s">
        <v>6</v>
      </c>
      <c r="C7" s="281" t="s">
        <v>1551</v>
      </c>
      <c r="D7" s="14"/>
      <c r="E7" s="186"/>
      <c r="F7" s="383" t="s">
        <v>1125</v>
      </c>
      <c r="G7" s="289" t="s">
        <v>1636</v>
      </c>
      <c r="H7" s="276"/>
    </row>
    <row r="8" spans="1:32" ht="33" customHeight="1" x14ac:dyDescent="0.25">
      <c r="A8" s="205" t="s">
        <v>14</v>
      </c>
      <c r="B8" s="278" t="s">
        <v>10</v>
      </c>
      <c r="C8" s="283" t="s">
        <v>1656</v>
      </c>
      <c r="D8" s="58"/>
      <c r="E8" s="11"/>
      <c r="F8" s="383" t="s">
        <v>0</v>
      </c>
      <c r="G8" s="289" t="s">
        <v>1637</v>
      </c>
      <c r="H8" s="276"/>
    </row>
    <row r="9" spans="1:32" ht="31.5" customHeight="1" x14ac:dyDescent="0.25">
      <c r="A9" s="205"/>
      <c r="B9" s="380" t="s">
        <v>1657</v>
      </c>
      <c r="C9" s="281" t="s">
        <v>5196</v>
      </c>
      <c r="D9" s="247"/>
      <c r="E9" s="11"/>
      <c r="F9" s="383" t="s">
        <v>1126</v>
      </c>
      <c r="G9" s="289" t="s">
        <v>1638</v>
      </c>
      <c r="H9" s="276"/>
      <c r="R9" s="194" t="s">
        <v>1117</v>
      </c>
      <c r="S9" s="192" t="s">
        <v>27</v>
      </c>
      <c r="T9" s="225"/>
    </row>
    <row r="10" spans="1:32" ht="32.25" customHeight="1" x14ac:dyDescent="0.25">
      <c r="A10" s="205"/>
      <c r="B10" s="280" t="s">
        <v>1658</v>
      </c>
      <c r="C10" s="281" t="s">
        <v>1659</v>
      </c>
      <c r="D10" s="268"/>
      <c r="E10" s="188"/>
      <c r="F10" s="383" t="s">
        <v>1639</v>
      </c>
      <c r="G10" s="289" t="s">
        <v>1642</v>
      </c>
      <c r="H10" s="276"/>
      <c r="R10" s="191" t="s">
        <v>1118</v>
      </c>
      <c r="S10" s="192" t="s">
        <v>28</v>
      </c>
      <c r="T10" s="193"/>
    </row>
    <row r="11" spans="1:32" ht="35.25" customHeight="1" x14ac:dyDescent="0.25">
      <c r="A11" s="205"/>
      <c r="B11" s="280" t="s">
        <v>1660</v>
      </c>
      <c r="C11" s="281" t="s">
        <v>5192</v>
      </c>
      <c r="D11" s="247"/>
      <c r="E11" s="188"/>
      <c r="F11" s="383" t="s">
        <v>1640</v>
      </c>
      <c r="G11" s="289" t="s">
        <v>1641</v>
      </c>
      <c r="H11" s="276"/>
      <c r="R11" s="191"/>
      <c r="S11" s="192"/>
      <c r="T11" s="193"/>
    </row>
    <row r="12" spans="1:32" ht="61.5" customHeight="1" x14ac:dyDescent="0.25">
      <c r="A12" s="205"/>
      <c r="B12" s="280" t="s">
        <v>5189</v>
      </c>
      <c r="C12" s="281" t="s">
        <v>5190</v>
      </c>
      <c r="D12" s="247"/>
      <c r="E12" s="188"/>
      <c r="F12" s="286" t="s">
        <v>1522</v>
      </c>
      <c r="G12" s="283" t="s">
        <v>50</v>
      </c>
      <c r="H12" s="257"/>
      <c r="R12" s="191" t="s">
        <v>1119</v>
      </c>
      <c r="S12" s="192" t="s">
        <v>29</v>
      </c>
      <c r="T12" s="193">
        <v>1</v>
      </c>
      <c r="AA12" s="86" t="s">
        <v>1271</v>
      </c>
      <c r="AB12" s="86" t="s">
        <v>1451</v>
      </c>
      <c r="AC12" s="86" t="s">
        <v>863</v>
      </c>
      <c r="AD12" s="87">
        <v>1</v>
      </c>
      <c r="AE12" s="731"/>
      <c r="AF12" s="733" t="s">
        <v>3</v>
      </c>
    </row>
    <row r="13" spans="1:32" ht="32.25" customHeight="1" x14ac:dyDescent="0.25">
      <c r="A13" s="205"/>
      <c r="B13" s="280" t="s">
        <v>1661</v>
      </c>
      <c r="C13" s="281" t="s">
        <v>1705</v>
      </c>
      <c r="D13" s="247"/>
      <c r="E13" s="188"/>
      <c r="F13" s="280" t="s">
        <v>51</v>
      </c>
      <c r="G13" s="290"/>
      <c r="H13" s="13"/>
      <c r="R13" s="226" t="s">
        <v>1112</v>
      </c>
      <c r="S13" s="210" t="s">
        <v>30</v>
      </c>
      <c r="T13" s="193">
        <v>1</v>
      </c>
      <c r="AA13" s="86" t="s">
        <v>1273</v>
      </c>
      <c r="AB13" s="86" t="s">
        <v>1452</v>
      </c>
      <c r="AC13" s="86" t="s">
        <v>864</v>
      </c>
      <c r="AD13" s="87">
        <v>2</v>
      </c>
      <c r="AE13" s="732"/>
      <c r="AF13" s="733"/>
    </row>
    <row r="14" spans="1:32" ht="37.5" customHeight="1" x14ac:dyDescent="0.25">
      <c r="A14" s="205"/>
      <c r="B14" s="280" t="s">
        <v>1662</v>
      </c>
      <c r="C14" s="281" t="s">
        <v>3850</v>
      </c>
      <c r="D14" s="247"/>
      <c r="E14" s="188"/>
      <c r="F14" s="282" t="s">
        <v>1111</v>
      </c>
      <c r="G14" s="283" t="s">
        <v>1211</v>
      </c>
      <c r="H14" s="58"/>
      <c r="R14" s="191" t="s">
        <v>0</v>
      </c>
      <c r="S14" s="192" t="s">
        <v>892</v>
      </c>
      <c r="T14" s="195">
        <v>1</v>
      </c>
      <c r="AA14" s="86" t="s">
        <v>1274</v>
      </c>
      <c r="AB14" s="86" t="s">
        <v>1453</v>
      </c>
      <c r="AC14" s="86" t="s">
        <v>865</v>
      </c>
      <c r="AD14" s="87">
        <v>3</v>
      </c>
      <c r="AE14" s="158">
        <f>IF(D19=RF!$F$24,"XX",D11)</f>
        <v>0</v>
      </c>
      <c r="AF14" s="235" t="e">
        <f>CONCATENATE("F-3500","-",D10,"-",AE14,"-","1",#REF!,"1","1")</f>
        <v>#REF!</v>
      </c>
    </row>
    <row r="15" spans="1:32" ht="53.25" customHeight="1" x14ac:dyDescent="0.25">
      <c r="A15" s="205"/>
      <c r="B15" s="382" t="s">
        <v>3551</v>
      </c>
      <c r="C15" s="379" t="s">
        <v>5191</v>
      </c>
      <c r="D15" s="247"/>
      <c r="E15" s="188"/>
      <c r="F15" s="278" t="s">
        <v>5</v>
      </c>
      <c r="G15" s="281" t="s">
        <v>1193</v>
      </c>
      <c r="H15" s="58"/>
      <c r="R15" s="194" t="s">
        <v>1120</v>
      </c>
      <c r="S15" s="192" t="s">
        <v>911</v>
      </c>
      <c r="T15" s="195"/>
      <c r="AA15" s="86" t="s">
        <v>1275</v>
      </c>
      <c r="AB15" s="87" t="s">
        <v>1454</v>
      </c>
      <c r="AC15" s="86" t="s">
        <v>873</v>
      </c>
      <c r="AD15" s="103"/>
      <c r="AE15" s="158"/>
      <c r="AF15" s="235"/>
    </row>
    <row r="16" spans="1:32" ht="34.5" customHeight="1" x14ac:dyDescent="0.25">
      <c r="A16" s="205"/>
      <c r="B16" s="280" t="s">
        <v>18</v>
      </c>
      <c r="C16" s="281" t="s">
        <v>17</v>
      </c>
      <c r="D16" s="13"/>
      <c r="E16" s="188"/>
      <c r="F16" s="280" t="s">
        <v>9</v>
      </c>
      <c r="G16" s="281" t="s">
        <v>1551</v>
      </c>
      <c r="H16" s="58"/>
      <c r="R16" s="191" t="s">
        <v>1121</v>
      </c>
      <c r="S16" s="192" t="s">
        <v>32</v>
      </c>
      <c r="T16" s="193"/>
      <c r="AA16" s="86" t="s">
        <v>1276</v>
      </c>
      <c r="AB16" s="88" t="s">
        <v>1455</v>
      </c>
      <c r="AC16" s="86" t="s">
        <v>876</v>
      </c>
      <c r="AD16" s="103">
        <v>11</v>
      </c>
      <c r="AE16" s="158"/>
      <c r="AF16" s="235"/>
    </row>
    <row r="17" spans="1:32" ht="29.25" customHeight="1" x14ac:dyDescent="0.25">
      <c r="A17" s="205"/>
      <c r="B17" s="280" t="s">
        <v>12</v>
      </c>
      <c r="C17" s="281" t="s">
        <v>1194</v>
      </c>
      <c r="D17" s="58"/>
      <c r="E17" s="188"/>
      <c r="F17" s="868" t="s">
        <v>1202</v>
      </c>
      <c r="G17" s="869"/>
      <c r="H17" s="870"/>
      <c r="R17" s="191"/>
      <c r="S17" s="192"/>
      <c r="T17" s="193"/>
      <c r="AA17" s="83"/>
      <c r="AB17" s="88" t="s">
        <v>1456</v>
      </c>
      <c r="AC17" s="86" t="s">
        <v>877</v>
      </c>
      <c r="AD17" s="103">
        <v>12</v>
      </c>
      <c r="AE17" s="158"/>
      <c r="AF17" s="235"/>
    </row>
    <row r="18" spans="1:32" ht="32.25" customHeight="1" x14ac:dyDescent="0.25">
      <c r="A18" s="205"/>
      <c r="B18" s="278" t="s">
        <v>1183</v>
      </c>
      <c r="C18" s="281" t="s">
        <v>1645</v>
      </c>
      <c r="D18" s="58"/>
      <c r="E18" s="188"/>
      <c r="F18" s="798"/>
      <c r="G18" s="799"/>
      <c r="H18" s="800"/>
      <c r="R18" s="191"/>
      <c r="S18" s="192"/>
      <c r="T18" s="193"/>
      <c r="AA18" s="83"/>
      <c r="AB18" s="101" t="s">
        <v>1457</v>
      </c>
      <c r="AC18" s="86" t="s">
        <v>878</v>
      </c>
      <c r="AD18" s="103"/>
      <c r="AE18" s="158"/>
      <c r="AF18" s="235"/>
    </row>
    <row r="19" spans="1:32" ht="33" customHeight="1" x14ac:dyDescent="0.25">
      <c r="A19" s="205"/>
      <c r="B19" s="280" t="s">
        <v>9</v>
      </c>
      <c r="C19" s="281" t="s">
        <v>1650</v>
      </c>
      <c r="D19" s="58"/>
      <c r="E19" s="188"/>
      <c r="F19" s="801"/>
      <c r="G19" s="802"/>
      <c r="H19" s="803"/>
      <c r="R19" s="191"/>
      <c r="S19" s="192"/>
      <c r="T19" s="193"/>
      <c r="AA19" s="83"/>
      <c r="AB19" s="101" t="s">
        <v>1458</v>
      </c>
      <c r="AC19" s="86" t="s">
        <v>880</v>
      </c>
      <c r="AD19" s="103"/>
      <c r="AE19" s="158"/>
      <c r="AF19" s="235"/>
    </row>
    <row r="20" spans="1:32" ht="18.75" customHeight="1" thickBot="1" x14ac:dyDescent="0.3">
      <c r="F20" s="398"/>
      <c r="G20" s="398"/>
      <c r="H20" s="398"/>
      <c r="R20" s="194" t="s">
        <v>1103</v>
      </c>
      <c r="S20" s="192" t="s">
        <v>46</v>
      </c>
      <c r="T20" s="193">
        <v>1</v>
      </c>
      <c r="AA20" s="103" t="s">
        <v>1633</v>
      </c>
      <c r="AB20" s="101" t="s">
        <v>1461</v>
      </c>
      <c r="AC20" s="101"/>
      <c r="AD20" s="101"/>
      <c r="AE20" s="158"/>
      <c r="AF20" s="235"/>
    </row>
    <row r="21" spans="1:32" ht="39.75" customHeight="1" x14ac:dyDescent="0.25">
      <c r="A21" s="205"/>
      <c r="B21" s="15" t="s">
        <v>3</v>
      </c>
      <c r="C21" s="825" t="str">
        <f>_xlfn.CONCAT("FSM-3",D9,D10,"-",D11,D12,"-",D13,D14,"-",D15)</f>
        <v>FSM-3---</v>
      </c>
      <c r="D21" s="826"/>
      <c r="E21" s="251"/>
      <c r="F21" s="252" t="s">
        <v>3</v>
      </c>
      <c r="G21" s="825" t="str">
        <f>CONCATENATE("SYS-20","-","1","1","1","1","-","11",H12)</f>
        <v>SYS-20-1111-11</v>
      </c>
      <c r="H21" s="826"/>
      <c r="R21" s="191" t="s">
        <v>1104</v>
      </c>
      <c r="S21" s="192" t="s">
        <v>47</v>
      </c>
      <c r="T21" s="193">
        <v>1</v>
      </c>
      <c r="AA21" s="103" t="s">
        <v>1634</v>
      </c>
      <c r="AB21" s="101" t="s">
        <v>1462</v>
      </c>
      <c r="AC21" s="101"/>
      <c r="AD21" s="101"/>
      <c r="AE21" s="158"/>
      <c r="AF21" s="235"/>
    </row>
    <row r="22" spans="1:32" ht="48.75" customHeight="1" thickBot="1" x14ac:dyDescent="0.3">
      <c r="A22" s="205"/>
      <c r="B22" s="16" t="s">
        <v>39</v>
      </c>
      <c r="C22" s="821" t="str">
        <f>IF(D15="","",VLOOKUP(C21,RF!A3:B3008,2,FALSE))</f>
        <v/>
      </c>
      <c r="D22" s="822"/>
      <c r="E22" s="251"/>
      <c r="F22" s="254" t="s">
        <v>39</v>
      </c>
      <c r="G22" s="821" t="str">
        <f>IF(H12="","",VLOOKUP(G21,RF!A3:B3008,2,FALSE))</f>
        <v/>
      </c>
      <c r="H22" s="822"/>
      <c r="R22" s="194" t="s">
        <v>1105</v>
      </c>
      <c r="S22" s="192" t="s">
        <v>862</v>
      </c>
      <c r="T22" s="193">
        <v>1</v>
      </c>
      <c r="AA22" s="243" t="s">
        <v>4</v>
      </c>
      <c r="AB22" s="101" t="s">
        <v>1463</v>
      </c>
      <c r="AC22" s="101"/>
      <c r="AD22" s="101"/>
      <c r="AF22" s="22"/>
    </row>
    <row r="23" spans="1:32" ht="16.899999999999999" customHeight="1" x14ac:dyDescent="0.25">
      <c r="A23" s="205"/>
      <c r="B23" s="398"/>
      <c r="C23" s="398"/>
      <c r="D23" s="398"/>
      <c r="E23" s="251"/>
      <c r="F23" s="398"/>
      <c r="G23" s="398"/>
      <c r="H23" s="452" t="str">
        <f>'F-1000'!V17</f>
        <v>Rev. 18</v>
      </c>
      <c r="R23" s="221" t="s">
        <v>1106</v>
      </c>
      <c r="S23" s="202" t="s">
        <v>48</v>
      </c>
      <c r="T23" s="222">
        <v>1</v>
      </c>
      <c r="AA23" s="83"/>
      <c r="AB23" s="101" t="s">
        <v>1464</v>
      </c>
      <c r="AC23" s="93"/>
      <c r="AD23" s="93"/>
      <c r="AE23" s="20"/>
      <c r="AF23" s="20"/>
    </row>
    <row r="24" spans="1:32" ht="17.25" customHeight="1" x14ac:dyDescent="0.25">
      <c r="A24" s="205"/>
      <c r="B24" s="460" t="s">
        <v>1192</v>
      </c>
      <c r="C24" s="461"/>
      <c r="D24" s="461"/>
      <c r="E24" s="461"/>
      <c r="F24" s="461"/>
      <c r="G24" s="461"/>
      <c r="H24" s="461"/>
      <c r="R24" s="194" t="s">
        <v>23</v>
      </c>
      <c r="S24" s="202" t="s">
        <v>24</v>
      </c>
      <c r="T24" s="203"/>
      <c r="AA24" s="83"/>
      <c r="AB24" s="101" t="s">
        <v>1465</v>
      </c>
      <c r="AC24" s="103"/>
      <c r="AD24" s="103"/>
      <c r="AE24" s="19"/>
      <c r="AF24" s="19"/>
    </row>
    <row r="25" spans="1:32" ht="59.25" customHeight="1" x14ac:dyDescent="0.25">
      <c r="A25" s="205"/>
      <c r="B25" s="888" t="s">
        <v>1196</v>
      </c>
      <c r="C25" s="888"/>
      <c r="D25" s="888"/>
      <c r="E25" s="888"/>
      <c r="F25" s="888"/>
      <c r="G25" s="888"/>
      <c r="H25" s="888"/>
      <c r="R25" s="194" t="s">
        <v>7</v>
      </c>
      <c r="S25" s="202" t="s">
        <v>25</v>
      </c>
      <c r="T25" s="203"/>
      <c r="AA25" s="83"/>
      <c r="AB25" s="101" t="s">
        <v>1466</v>
      </c>
      <c r="AC25" s="103"/>
      <c r="AD25" s="103"/>
      <c r="AE25" s="19"/>
      <c r="AF25" s="19"/>
    </row>
    <row r="26" spans="1:32" ht="13.5" customHeight="1" x14ac:dyDescent="0.25">
      <c r="A26" s="205"/>
      <c r="B26" s="398"/>
      <c r="C26" s="398"/>
      <c r="D26" s="398"/>
      <c r="E26" s="251"/>
      <c r="F26" s="398"/>
      <c r="G26" s="398"/>
      <c r="H26" s="398"/>
      <c r="R26" s="194" t="s">
        <v>1107</v>
      </c>
      <c r="S26" s="192" t="s">
        <v>49</v>
      </c>
      <c r="T26" s="193">
        <v>11</v>
      </c>
      <c r="AA26" s="83"/>
      <c r="AB26" s="101" t="s">
        <v>1467</v>
      </c>
      <c r="AC26" s="83"/>
      <c r="AD26" s="83"/>
    </row>
    <row r="27" spans="1:32" ht="15.75" customHeight="1" x14ac:dyDescent="0.25">
      <c r="A27" s="824" t="s">
        <v>1691</v>
      </c>
      <c r="B27" s="824"/>
      <c r="C27" s="824"/>
      <c r="D27" s="824"/>
      <c r="E27" s="824"/>
      <c r="F27" s="824"/>
      <c r="G27" s="824"/>
      <c r="H27" s="824"/>
      <c r="R27" s="191" t="s">
        <v>1</v>
      </c>
      <c r="S27" s="192" t="s">
        <v>36</v>
      </c>
      <c r="T27" s="193"/>
    </row>
    <row r="28" spans="1:32" ht="13.5" customHeight="1" x14ac:dyDescent="0.25">
      <c r="A28" s="205"/>
      <c r="R28" s="194" t="s">
        <v>8</v>
      </c>
      <c r="S28" s="192" t="s">
        <v>37</v>
      </c>
      <c r="T28" s="204"/>
    </row>
    <row r="29" spans="1:32" ht="10.5" customHeight="1" x14ac:dyDescent="0.25"/>
    <row r="30" spans="1:32" ht="12.75" customHeight="1" x14ac:dyDescent="0.25"/>
    <row r="31" spans="1:32" ht="17.25" customHeight="1" x14ac:dyDescent="0.25"/>
    <row r="32" spans="1:32" ht="18" customHeight="1" x14ac:dyDescent="0.25"/>
    <row r="33" spans="1:10" ht="17.25" customHeight="1" x14ac:dyDescent="0.25"/>
    <row r="34" spans="1:10" ht="14.1" customHeight="1" x14ac:dyDescent="0.25"/>
    <row r="35" spans="1:10" ht="14.1" customHeight="1" x14ac:dyDescent="0.25"/>
    <row r="36" spans="1:10" s="57" customFormat="1" x14ac:dyDescent="0.25">
      <c r="I36"/>
      <c r="J36"/>
    </row>
    <row r="37" spans="1:10" s="57" customFormat="1" x14ac:dyDescent="0.25">
      <c r="A37"/>
      <c r="B37"/>
      <c r="C37"/>
      <c r="D37"/>
      <c r="E37"/>
      <c r="F37"/>
      <c r="G37"/>
      <c r="H37"/>
      <c r="I37"/>
      <c r="J37"/>
    </row>
    <row r="38" spans="1:10" s="57" customFormat="1" x14ac:dyDescent="0.25">
      <c r="A38"/>
      <c r="B38"/>
      <c r="C38"/>
      <c r="D38"/>
      <c r="E38"/>
      <c r="F38"/>
      <c r="G38"/>
      <c r="H38"/>
      <c r="I38"/>
      <c r="J38"/>
    </row>
    <row r="39" spans="1:10" s="57" customFormat="1" x14ac:dyDescent="0.25">
      <c r="A39"/>
      <c r="B39"/>
      <c r="C39"/>
      <c r="D39"/>
      <c r="E39"/>
      <c r="F39"/>
      <c r="G39"/>
      <c r="H39"/>
      <c r="I39"/>
      <c r="J39"/>
    </row>
  </sheetData>
  <sheetProtection algorithmName="SHA-512" hashValue="xoTIK0T6puXzS9EokZP6S/v0t/HJM6urcP0X6yLVBJ+FGV1ChlL6vDMzX6kzjHDD9TvjoED1hGFSyTVlHojCkA==" saltValue="XNiWaUetSowZOYQct5Qlgg==" spinCount="100000" sheet="1" formatCells="0" selectLockedCells="1"/>
  <dataConsolidate/>
  <mergeCells count="14">
    <mergeCell ref="A27:H27"/>
    <mergeCell ref="AF12:AF13"/>
    <mergeCell ref="F17:H17"/>
    <mergeCell ref="F18:H19"/>
    <mergeCell ref="C21:D21"/>
    <mergeCell ref="G21:H21"/>
    <mergeCell ref="C22:D22"/>
    <mergeCell ref="G22:H22"/>
    <mergeCell ref="AE12:AE13"/>
    <mergeCell ref="B3:E3"/>
    <mergeCell ref="C4:D4"/>
    <mergeCell ref="G4:H4"/>
    <mergeCell ref="B6:C6"/>
    <mergeCell ref="B25:H25"/>
  </mergeCells>
  <conditionalFormatting sqref="G22:H22">
    <cfRule type="cellIs" dxfId="9" priority="1" operator="equal">
      <formula>"SYS-20-1111-11"</formula>
    </cfRule>
  </conditionalFormatting>
  <hyperlinks>
    <hyperlink ref="A27:G27" location="'Meter Selection'!A1" display="To return to the meter selection, click this link" xr:uid="{86C72695-A997-4C63-BA1E-C60FEFC29552}"/>
    <hyperlink ref="A27:H27" location="'Table of Contents'!A1" display="To return to the index, click this link" xr:uid="{86539948-1FF5-4170-9DF1-5EE801461DC1}"/>
  </hyperlinks>
  <printOptions horizontalCentered="1"/>
  <pageMargins left="0.25" right="0.25" top="0.5" bottom="0.75" header="0.3" footer="0.3"/>
  <pageSetup scale="54"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363A6A7-65E1-439E-A726-2F74EDF96A3E}">
          <x14:formula1>
            <xm:f>RF!$F$22:$F$24</xm:f>
          </x14:formula1>
          <xm:sqref>H16 D19</xm:sqref>
        </x14:dataValidation>
        <x14:dataValidation type="list" allowBlank="1" showInputMessage="1" showErrorMessage="1" xr:uid="{9B353C3E-0FAA-4279-B317-6CC257AB6E00}">
          <x14:formula1>
            <xm:f>RF!$G$3:$G$11</xm:f>
          </x14:formula1>
          <xm:sqref>D7</xm:sqref>
        </x14:dataValidation>
        <x14:dataValidation type="list" allowBlank="1" showInputMessage="1" showErrorMessage="1" xr:uid="{B6A26757-F06B-4BF6-9D0C-D3CA2AD6F64D}">
          <x14:formula1>
            <xm:f>RF!$H$22:$H$24</xm:f>
          </x14:formula1>
          <xm:sqref>D8</xm:sqref>
        </x14:dataValidation>
        <x14:dataValidation type="list" allowBlank="1" showInputMessage="1" showErrorMessage="1" xr:uid="{A2118511-7D45-4BF2-9D28-EAC2071354E9}">
          <x14:formula1>
            <xm:f>IF(D8=RF!$I$21,RF!$I$22:$I$25,IF(D8=RF!$J$21,RF!$J$22:$J$25,IF(D8=RF!$K$21,RF!$K$22:$K$24,IF(D8=RF!$L$21,RF!$L$22:$L$25,RF!$M$21))))</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71E5-FA7E-4A61-BDA8-3FDC8FD85B4E}">
  <sheetPr codeName="Sheet3">
    <tabColor rgb="FF92D050"/>
    <pageSetUpPr autoPageBreaks="0" fitToPage="1"/>
  </sheetPr>
  <dimension ref="A1:ED117"/>
  <sheetViews>
    <sheetView showGridLines="0" zoomScale="80" zoomScaleNormal="80" workbookViewId="0">
      <selection activeCell="C7" sqref="C7"/>
    </sheetView>
  </sheetViews>
  <sheetFormatPr defaultColWidth="9.140625" defaultRowHeight="15" x14ac:dyDescent="0.25"/>
  <cols>
    <col min="1" max="1" width="6.140625" customWidth="1"/>
    <col min="2" max="2" width="6.140625" hidden="1" customWidth="1"/>
    <col min="3" max="3" width="11" customWidth="1"/>
    <col min="4" max="4" width="31.28515625" customWidth="1"/>
    <col min="5" max="5" width="17" customWidth="1"/>
    <col min="6" max="6" width="13" customWidth="1"/>
    <col min="7" max="7" width="16.28515625" customWidth="1"/>
    <col min="8" max="8" width="15.28515625" customWidth="1"/>
    <col min="9" max="9" width="17.85546875" customWidth="1"/>
    <col min="10" max="10" width="32.85546875" customWidth="1"/>
    <col min="11" max="11" width="22.42578125" customWidth="1"/>
    <col min="12" max="12" width="15.85546875" customWidth="1"/>
    <col min="13" max="13" width="20.85546875" customWidth="1"/>
    <col min="14" max="14" width="17.42578125" customWidth="1"/>
    <col min="15" max="15" width="16.85546875" customWidth="1"/>
    <col min="16" max="17" width="14.85546875" customWidth="1"/>
    <col min="18" max="18" width="14.28515625" customWidth="1"/>
    <col min="19" max="19" width="15.140625" customWidth="1"/>
    <col min="20" max="20" width="31.140625" customWidth="1"/>
    <col min="21" max="21" width="50.28515625" customWidth="1"/>
    <col min="22" max="22" width="44" customWidth="1"/>
    <col min="23" max="23" width="12.42578125" customWidth="1"/>
    <col min="24" max="24" width="12.7109375" hidden="1" customWidth="1"/>
    <col min="25" max="25" width="10.5703125" hidden="1" customWidth="1"/>
    <col min="26" max="26" width="11" hidden="1" customWidth="1"/>
    <col min="27" max="27" width="10.140625" hidden="1" customWidth="1"/>
    <col min="28" max="28" width="36.85546875" hidden="1" customWidth="1"/>
    <col min="29" max="29" width="8.85546875" hidden="1" customWidth="1"/>
    <col min="30" max="30" width="9.140625" hidden="1" customWidth="1"/>
    <col min="31" max="31" width="20.5703125" hidden="1" customWidth="1"/>
    <col min="32" max="33" width="10.140625" hidden="1" customWidth="1"/>
    <col min="34" max="34" width="9.140625" hidden="1" customWidth="1"/>
    <col min="35" max="36" width="7.42578125" hidden="1" customWidth="1"/>
    <col min="37" max="37" width="6.7109375" hidden="1" customWidth="1"/>
    <col min="38" max="38" width="7.28515625" hidden="1" customWidth="1"/>
    <col min="39" max="40" width="7.5703125" hidden="1" customWidth="1"/>
    <col min="41" max="41" width="7.28515625" hidden="1" customWidth="1"/>
    <col min="42" max="42" width="9" hidden="1" customWidth="1"/>
    <col min="43" max="43" width="9.140625" style="1" hidden="1" customWidth="1"/>
    <col min="44" max="44" width="20.5703125" hidden="1" customWidth="1"/>
    <col min="45" max="45" width="25" style="3" hidden="1" customWidth="1"/>
    <col min="46" max="46" width="9" hidden="1" customWidth="1"/>
    <col min="47" max="47" width="18.85546875" hidden="1" customWidth="1"/>
    <col min="48" max="49" width="9" hidden="1" customWidth="1"/>
    <col min="50" max="50" width="36.85546875" hidden="1" customWidth="1"/>
    <col min="51" max="51" width="10.7109375" hidden="1" customWidth="1"/>
    <col min="52" max="52" width="14.85546875" hidden="1" customWidth="1"/>
    <col min="53" max="53" width="34.140625" hidden="1" customWidth="1"/>
    <col min="54" max="54" width="9" hidden="1" customWidth="1"/>
    <col min="55" max="55" width="35.7109375" hidden="1" customWidth="1"/>
    <col min="56" max="78" width="9" hidden="1" customWidth="1"/>
    <col min="79" max="134" width="9.140625" hidden="1" customWidth="1"/>
  </cols>
  <sheetData>
    <row r="1" spans="1:57" ht="27" customHeight="1" x14ac:dyDescent="0.25">
      <c r="A1" s="687" t="s">
        <v>893</v>
      </c>
      <c r="B1" s="687"/>
      <c r="C1" s="687"/>
      <c r="D1" s="687"/>
      <c r="E1" s="687"/>
      <c r="F1" s="687"/>
      <c r="G1" s="687"/>
      <c r="H1" s="687"/>
      <c r="I1" s="687"/>
      <c r="J1" s="402"/>
      <c r="K1" s="398"/>
      <c r="L1" s="398"/>
      <c r="M1" s="398"/>
      <c r="N1" s="398"/>
      <c r="O1" s="398"/>
      <c r="P1" s="398"/>
      <c r="Q1" s="398"/>
      <c r="R1" s="398"/>
      <c r="S1" s="398"/>
      <c r="T1" s="403"/>
      <c r="U1" s="403"/>
      <c r="V1" s="398"/>
    </row>
    <row r="2" spans="1:57" ht="21.4" customHeight="1" x14ac:dyDescent="0.25">
      <c r="A2" s="687"/>
      <c r="B2" s="687"/>
      <c r="C2" s="687"/>
      <c r="D2" s="687"/>
      <c r="E2" s="687"/>
      <c r="F2" s="687"/>
      <c r="G2" s="687"/>
      <c r="H2" s="687"/>
      <c r="I2" s="687"/>
      <c r="J2" s="402"/>
      <c r="K2" s="398"/>
      <c r="L2" s="398"/>
      <c r="M2" s="398"/>
      <c r="N2" s="398"/>
      <c r="O2" s="398"/>
      <c r="P2" s="398"/>
      <c r="Q2" s="398"/>
      <c r="R2" s="398"/>
      <c r="S2" s="398"/>
      <c r="T2" s="403"/>
      <c r="U2" s="403"/>
      <c r="V2" s="398"/>
    </row>
    <row r="3" spans="1:57" ht="52.5" customHeight="1" thickBot="1" x14ac:dyDescent="0.3">
      <c r="A3" s="403"/>
      <c r="B3" s="403"/>
      <c r="C3" s="403"/>
      <c r="D3" s="403"/>
      <c r="E3" s="403"/>
      <c r="F3" s="403"/>
      <c r="G3" s="403"/>
      <c r="H3" s="403"/>
      <c r="I3" s="403"/>
      <c r="J3" s="403"/>
      <c r="K3" s="403"/>
      <c r="L3" s="403"/>
      <c r="M3" s="403"/>
      <c r="N3" s="403"/>
      <c r="O3" s="403"/>
      <c r="P3" s="403"/>
      <c r="Q3" s="403"/>
      <c r="R3" s="403"/>
      <c r="S3" s="403"/>
      <c r="T3" s="403"/>
      <c r="U3" s="403"/>
      <c r="V3" s="398"/>
    </row>
    <row r="4" spans="1:57" ht="58.5" customHeight="1" x14ac:dyDescent="0.25">
      <c r="A4" s="404" t="s">
        <v>1246</v>
      </c>
      <c r="B4" s="405"/>
      <c r="C4" s="405"/>
      <c r="D4" s="405"/>
      <c r="E4" s="405"/>
      <c r="F4" s="406"/>
      <c r="G4" s="693" t="s">
        <v>3866</v>
      </c>
      <c r="H4" s="694"/>
      <c r="I4" s="694"/>
      <c r="J4" s="694"/>
      <c r="K4" s="694"/>
      <c r="L4" s="694"/>
      <c r="M4" s="694"/>
      <c r="N4" s="695"/>
      <c r="O4" s="407"/>
      <c r="P4" s="408"/>
      <c r="Q4" s="408"/>
      <c r="R4" s="408"/>
      <c r="S4" s="408"/>
      <c r="T4" s="408"/>
      <c r="U4" s="408"/>
      <c r="V4" s="398"/>
    </row>
    <row r="5" spans="1:57" ht="237.75" customHeight="1" x14ac:dyDescent="0.25">
      <c r="A5" s="688" t="s">
        <v>1247</v>
      </c>
      <c r="B5" s="688" t="s">
        <v>861</v>
      </c>
      <c r="C5" s="688" t="s">
        <v>53</v>
      </c>
      <c r="D5" s="685" t="s">
        <v>1711</v>
      </c>
      <c r="E5" s="685" t="s">
        <v>1248</v>
      </c>
      <c r="F5" s="689" t="s">
        <v>1712</v>
      </c>
      <c r="G5" s="691" t="s">
        <v>1713</v>
      </c>
      <c r="H5" s="685" t="s">
        <v>1692</v>
      </c>
      <c r="I5" s="685" t="s">
        <v>1689</v>
      </c>
      <c r="J5" s="712" t="s">
        <v>1690</v>
      </c>
      <c r="K5" s="685" t="s">
        <v>1714</v>
      </c>
      <c r="L5" s="685" t="s">
        <v>1717</v>
      </c>
      <c r="M5" s="685" t="s">
        <v>3531</v>
      </c>
      <c r="N5" s="696" t="s">
        <v>3865</v>
      </c>
      <c r="O5" s="700" t="s">
        <v>1586</v>
      </c>
      <c r="P5" s="685" t="s">
        <v>1250</v>
      </c>
      <c r="Q5" s="708" t="s">
        <v>1715</v>
      </c>
      <c r="R5" s="700" t="s">
        <v>1251</v>
      </c>
      <c r="S5" s="702" t="s">
        <v>1448</v>
      </c>
      <c r="T5" s="688" t="s">
        <v>3</v>
      </c>
      <c r="U5" s="709" t="s">
        <v>39</v>
      </c>
      <c r="V5" s="710" t="s">
        <v>1252</v>
      </c>
      <c r="AJ5" s="79"/>
    </row>
    <row r="6" spans="1:57" ht="29.25" customHeight="1" x14ac:dyDescent="0.25">
      <c r="A6" s="688"/>
      <c r="B6" s="688"/>
      <c r="C6" s="688"/>
      <c r="D6" s="686"/>
      <c r="E6" s="686"/>
      <c r="F6" s="690"/>
      <c r="G6" s="692"/>
      <c r="H6" s="686"/>
      <c r="I6" s="686"/>
      <c r="J6" s="713"/>
      <c r="K6" s="686"/>
      <c r="L6" s="686"/>
      <c r="M6" s="686"/>
      <c r="N6" s="697"/>
      <c r="O6" s="701"/>
      <c r="P6" s="686"/>
      <c r="Q6" s="708"/>
      <c r="R6" s="701"/>
      <c r="S6" s="703"/>
      <c r="T6" s="688"/>
      <c r="U6" s="709"/>
      <c r="V6" s="711"/>
      <c r="AJ6" s="79"/>
    </row>
    <row r="7" spans="1:57" ht="75" customHeight="1" x14ac:dyDescent="0.25">
      <c r="A7" s="305">
        <v>1</v>
      </c>
      <c r="B7" s="306"/>
      <c r="C7" s="307"/>
      <c r="D7" s="307"/>
      <c r="E7" s="308"/>
      <c r="F7" s="309"/>
      <c r="G7" s="310"/>
      <c r="H7" s="311"/>
      <c r="I7" s="308"/>
      <c r="J7" s="308"/>
      <c r="K7" s="307"/>
      <c r="L7" s="307"/>
      <c r="M7" s="307"/>
      <c r="N7" s="322"/>
      <c r="O7" s="312"/>
      <c r="P7" s="307"/>
      <c r="Q7" s="313"/>
      <c r="R7" s="312"/>
      <c r="S7" s="307"/>
      <c r="T7" s="314" t="str">
        <f t="shared" ref="T7:T16" si="0">IF(M7="","More Information Required",AG14)</f>
        <v>More Information Required</v>
      </c>
      <c r="U7" s="367" t="str">
        <f>IF(M7="","",RF!AT21)</f>
        <v/>
      </c>
      <c r="V7" s="368"/>
      <c r="AC7" s="80"/>
      <c r="AD7" s="3"/>
      <c r="AE7" s="81"/>
      <c r="AF7" s="3"/>
      <c r="AG7" s="3"/>
      <c r="AH7" s="3"/>
      <c r="AI7" s="3"/>
      <c r="AJ7" s="3"/>
      <c r="AK7" s="26"/>
      <c r="AO7" s="143"/>
      <c r="AP7" s="143"/>
      <c r="AQ7" s="143"/>
      <c r="AR7" s="143"/>
    </row>
    <row r="8" spans="1:57" ht="75" customHeight="1" x14ac:dyDescent="0.25">
      <c r="A8" s="305">
        <v>2</v>
      </c>
      <c r="B8" s="306"/>
      <c r="C8" s="307"/>
      <c r="D8" s="307"/>
      <c r="E8" s="308"/>
      <c r="F8" s="309"/>
      <c r="G8" s="310"/>
      <c r="H8" s="311"/>
      <c r="I8" s="308"/>
      <c r="J8" s="308"/>
      <c r="K8" s="307"/>
      <c r="L8" s="307"/>
      <c r="M8" s="307"/>
      <c r="N8" s="322"/>
      <c r="O8" s="312"/>
      <c r="P8" s="307"/>
      <c r="Q8" s="313"/>
      <c r="R8" s="312"/>
      <c r="S8" s="307"/>
      <c r="T8" s="314" t="str">
        <f t="shared" si="0"/>
        <v>More Information Required</v>
      </c>
      <c r="U8" s="367" t="str">
        <f>IF(M8="","",RF!AT22)</f>
        <v/>
      </c>
      <c r="V8" s="368"/>
      <c r="AC8" s="80"/>
      <c r="AD8" s="3"/>
      <c r="AE8" s="3"/>
      <c r="AF8" s="3"/>
      <c r="AG8" s="3"/>
      <c r="AH8" s="3"/>
      <c r="AI8" s="3"/>
      <c r="AJ8" s="3"/>
      <c r="AK8" s="3"/>
      <c r="AO8" s="1"/>
      <c r="AP8" s="1"/>
      <c r="AQ8" s="23"/>
      <c r="AR8" s="23"/>
    </row>
    <row r="9" spans="1:57" ht="75" customHeight="1" x14ac:dyDescent="0.25">
      <c r="A9" s="305">
        <v>3</v>
      </c>
      <c r="B9" s="306"/>
      <c r="C9" s="307"/>
      <c r="D9" s="307"/>
      <c r="E9" s="308"/>
      <c r="F9" s="309"/>
      <c r="G9" s="310"/>
      <c r="H9" s="311"/>
      <c r="I9" s="308"/>
      <c r="J9" s="308"/>
      <c r="K9" s="307"/>
      <c r="L9" s="307"/>
      <c r="M9" s="307"/>
      <c r="N9" s="322"/>
      <c r="O9" s="312"/>
      <c r="P9" s="307"/>
      <c r="Q9" s="313"/>
      <c r="R9" s="312"/>
      <c r="S9" s="307"/>
      <c r="T9" s="314" t="str">
        <f t="shared" si="0"/>
        <v>More Information Required</v>
      </c>
      <c r="U9" s="367" t="str">
        <f>IF(M9="","",RF!AT23)</f>
        <v/>
      </c>
      <c r="V9" s="368"/>
      <c r="AC9" s="80"/>
      <c r="AD9" s="25"/>
      <c r="AE9" s="81"/>
      <c r="AF9" s="3"/>
      <c r="AG9" s="3"/>
      <c r="AH9" s="3"/>
      <c r="AI9" s="3"/>
      <c r="AJ9" s="3"/>
      <c r="AK9" s="3"/>
      <c r="AO9" s="1"/>
      <c r="AP9" s="1"/>
      <c r="AQ9" s="23"/>
      <c r="AR9" s="23"/>
    </row>
    <row r="10" spans="1:57" ht="75" customHeight="1" x14ac:dyDescent="0.25">
      <c r="A10" s="305">
        <v>4</v>
      </c>
      <c r="B10" s="306"/>
      <c r="C10" s="307"/>
      <c r="D10" s="307"/>
      <c r="E10" s="308"/>
      <c r="F10" s="309"/>
      <c r="G10" s="310"/>
      <c r="H10" s="311"/>
      <c r="I10" s="308"/>
      <c r="J10" s="308"/>
      <c r="K10" s="307"/>
      <c r="L10" s="307"/>
      <c r="M10" s="307"/>
      <c r="N10" s="322"/>
      <c r="O10" s="312"/>
      <c r="P10" s="307"/>
      <c r="Q10" s="313"/>
      <c r="R10" s="312"/>
      <c r="S10" s="307"/>
      <c r="T10" s="314" t="str">
        <f t="shared" si="0"/>
        <v>More Information Required</v>
      </c>
      <c r="U10" s="367" t="str">
        <f>IF(M10="","",RF!AT24)</f>
        <v/>
      </c>
      <c r="V10" s="368"/>
      <c r="AC10" s="80"/>
      <c r="AD10" s="82"/>
      <c r="AF10" s="3"/>
      <c r="AG10" s="3"/>
      <c r="AH10" s="3"/>
      <c r="AI10" s="3"/>
      <c r="AJ10" s="25"/>
      <c r="AK10" s="3"/>
      <c r="AO10" s="1"/>
      <c r="AP10" s="1"/>
      <c r="AQ10" s="23"/>
      <c r="AR10" s="23"/>
    </row>
    <row r="11" spans="1:57" ht="75" customHeight="1" x14ac:dyDescent="0.25">
      <c r="A11" s="305">
        <v>5</v>
      </c>
      <c r="B11" s="306"/>
      <c r="C11" s="307"/>
      <c r="D11" s="307"/>
      <c r="E11" s="308"/>
      <c r="F11" s="309"/>
      <c r="G11" s="310"/>
      <c r="H11" s="311"/>
      <c r="I11" s="308"/>
      <c r="J11" s="308"/>
      <c r="K11" s="307"/>
      <c r="L11" s="307"/>
      <c r="M11" s="307"/>
      <c r="N11" s="322"/>
      <c r="O11" s="312"/>
      <c r="P11" s="307"/>
      <c r="Q11" s="313"/>
      <c r="R11" s="312"/>
      <c r="S11" s="307"/>
      <c r="T11" s="314" t="str">
        <f t="shared" si="0"/>
        <v>More Information Required</v>
      </c>
      <c r="U11" s="367" t="str">
        <f>IF(M11="","",RF!AT25)</f>
        <v/>
      </c>
      <c r="V11" s="368"/>
      <c r="AC11" s="80"/>
      <c r="AD11" s="26"/>
      <c r="AE11" s="3"/>
      <c r="AF11" s="3"/>
      <c r="AG11" s="3"/>
      <c r="AH11" s="3"/>
      <c r="AP11" s="1"/>
    </row>
    <row r="12" spans="1:57" ht="75" customHeight="1" x14ac:dyDescent="0.25">
      <c r="A12" s="305">
        <v>6</v>
      </c>
      <c r="B12" s="306"/>
      <c r="C12" s="307"/>
      <c r="D12" s="307"/>
      <c r="E12" s="308"/>
      <c r="F12" s="309"/>
      <c r="G12" s="310"/>
      <c r="H12" s="311"/>
      <c r="I12" s="308"/>
      <c r="J12" s="308"/>
      <c r="K12" s="307"/>
      <c r="L12" s="307"/>
      <c r="M12" s="307"/>
      <c r="N12" s="322"/>
      <c r="O12" s="312"/>
      <c r="P12" s="307"/>
      <c r="Q12" s="313"/>
      <c r="R12" s="312"/>
      <c r="S12" s="307"/>
      <c r="T12" s="314" t="str">
        <f t="shared" si="0"/>
        <v>More Information Required</v>
      </c>
      <c r="U12" s="367" t="str">
        <f>IF(M12="","",RF!AT26)</f>
        <v/>
      </c>
      <c r="V12" s="368"/>
      <c r="AB12" s="83" t="s">
        <v>6</v>
      </c>
      <c r="AC12" s="83"/>
      <c r="AD12" s="83" t="s">
        <v>1253</v>
      </c>
      <c r="AE12" s="83"/>
      <c r="AF12" s="705"/>
      <c r="AG12" s="707" t="s">
        <v>3</v>
      </c>
      <c r="AH12" s="83"/>
      <c r="AI12" s="84" t="s">
        <v>1254</v>
      </c>
      <c r="AJ12" s="85" t="s">
        <v>1255</v>
      </c>
      <c r="AK12" s="86" t="s">
        <v>1256</v>
      </c>
      <c r="AL12" s="85" t="s">
        <v>1257</v>
      </c>
      <c r="AM12" s="85" t="s">
        <v>1258</v>
      </c>
      <c r="AN12" s="85" t="s">
        <v>1259</v>
      </c>
      <c r="AO12" s="86" t="s">
        <v>1260</v>
      </c>
      <c r="AP12" s="87"/>
      <c r="AQ12" s="88" t="s">
        <v>1261</v>
      </c>
      <c r="AR12" s="88" t="s">
        <v>1262</v>
      </c>
      <c r="AS12" s="83" t="s">
        <v>1263</v>
      </c>
      <c r="AT12" s="89" t="s">
        <v>1264</v>
      </c>
      <c r="AU12" s="89" t="s">
        <v>1265</v>
      </c>
      <c r="AV12" s="83" t="s">
        <v>1266</v>
      </c>
      <c r="AW12" s="83"/>
      <c r="AX12" s="89" t="s">
        <v>6</v>
      </c>
      <c r="AY12" s="83" t="s">
        <v>1267</v>
      </c>
      <c r="AZ12" s="83" t="s">
        <v>1268</v>
      </c>
      <c r="BA12" s="90" t="s">
        <v>1263</v>
      </c>
      <c r="BB12" s="89" t="s">
        <v>1269</v>
      </c>
      <c r="BC12" s="89" t="s">
        <v>1270</v>
      </c>
      <c r="BD12" s="83" t="s">
        <v>1266</v>
      </c>
      <c r="BE12" s="704" t="s">
        <v>1249</v>
      </c>
    </row>
    <row r="13" spans="1:57" ht="75" customHeight="1" x14ac:dyDescent="0.25">
      <c r="A13" s="305">
        <v>7</v>
      </c>
      <c r="B13" s="306"/>
      <c r="C13" s="307"/>
      <c r="D13" s="307"/>
      <c r="E13" s="308"/>
      <c r="F13" s="309"/>
      <c r="G13" s="310"/>
      <c r="H13" s="311"/>
      <c r="I13" s="308"/>
      <c r="J13" s="308"/>
      <c r="K13" s="307"/>
      <c r="L13" s="307"/>
      <c r="M13" s="307"/>
      <c r="N13" s="322"/>
      <c r="O13" s="312"/>
      <c r="P13" s="307"/>
      <c r="Q13" s="313"/>
      <c r="R13" s="312"/>
      <c r="S13" s="307"/>
      <c r="T13" s="314" t="str">
        <f t="shared" si="0"/>
        <v>More Information Required</v>
      </c>
      <c r="U13" s="367" t="str">
        <f>IF(M13="","",RF!AT27)</f>
        <v/>
      </c>
      <c r="V13" s="368"/>
      <c r="AB13" s="85" t="s">
        <v>863</v>
      </c>
      <c r="AC13" s="91" t="s">
        <v>4</v>
      </c>
      <c r="AD13" s="92">
        <v>1</v>
      </c>
      <c r="AE13" s="86" t="s">
        <v>1449</v>
      </c>
      <c r="AF13" s="706"/>
      <c r="AG13" s="707"/>
      <c r="AH13" s="86"/>
      <c r="AI13" s="86" t="s">
        <v>1271</v>
      </c>
      <c r="AJ13" s="86" t="s">
        <v>1272</v>
      </c>
      <c r="AK13" s="86" t="s">
        <v>1273</v>
      </c>
      <c r="AL13" s="86" t="s">
        <v>1274</v>
      </c>
      <c r="AM13" s="86" t="s">
        <v>1275</v>
      </c>
      <c r="AN13" s="86" t="s">
        <v>1276</v>
      </c>
      <c r="AO13" s="91" t="s">
        <v>4</v>
      </c>
      <c r="AP13" s="87"/>
      <c r="AQ13" s="93">
        <v>1</v>
      </c>
      <c r="AR13" s="86" t="s">
        <v>1449</v>
      </c>
      <c r="AS13" s="86" t="str">
        <f>_xlfn.CONCAT(AQ13,AR13)</f>
        <v>10.75 inches (20 mm)</v>
      </c>
      <c r="AT13" s="86" t="s">
        <v>1260</v>
      </c>
      <c r="AU13" s="86" t="str">
        <f t="shared" ref="AU13:AU22" si="1">_xlfn.CONCAT(G7,E7)</f>
        <v/>
      </c>
      <c r="AV13" s="86" t="str">
        <f t="shared" ref="AV13:AV22" si="2">IF(G7="","",VLOOKUP(AU13,$AS$13:$AT$45,2,FALSE))</f>
        <v/>
      </c>
      <c r="AW13" s="83"/>
      <c r="AX13" s="85" t="s">
        <v>863</v>
      </c>
      <c r="AY13" s="94" t="s">
        <v>4</v>
      </c>
      <c r="AZ13" s="83" t="s">
        <v>1277</v>
      </c>
      <c r="BA13" s="89" t="str">
        <f>_xlfn.CONCAT(AX13,AY13,AZ13)</f>
        <v>Chilled Water (CHW)00Carbon Steel</v>
      </c>
      <c r="BB13" s="83" t="s">
        <v>1278</v>
      </c>
      <c r="BC13" s="89" t="str">
        <f t="shared" ref="BC13:BC22" si="3">_xlfn.CONCAT(D7,H7,F7)</f>
        <v/>
      </c>
      <c r="BD13" s="83" t="str">
        <f t="shared" ref="BD13:BD23" si="4">IF(H7="","",VLOOKUP(BC13,$BA$13:$BB$117,2,FALSE))</f>
        <v/>
      </c>
      <c r="BE13" s="704"/>
    </row>
    <row r="14" spans="1:57" ht="75" customHeight="1" x14ac:dyDescent="0.25">
      <c r="A14" s="305">
        <v>8</v>
      </c>
      <c r="B14" s="306"/>
      <c r="C14" s="307"/>
      <c r="D14" s="307"/>
      <c r="E14" s="308"/>
      <c r="F14" s="309"/>
      <c r="G14" s="310"/>
      <c r="H14" s="311"/>
      <c r="I14" s="308"/>
      <c r="J14" s="308"/>
      <c r="K14" s="307"/>
      <c r="L14" s="307"/>
      <c r="M14" s="307"/>
      <c r="N14" s="322"/>
      <c r="O14" s="312"/>
      <c r="P14" s="307"/>
      <c r="Q14" s="313"/>
      <c r="R14" s="312"/>
      <c r="S14" s="307"/>
      <c r="T14" s="314" t="str">
        <f t="shared" si="0"/>
        <v>More Information Required</v>
      </c>
      <c r="U14" s="367" t="str">
        <f>IF(M14="","",RF!AT28)</f>
        <v/>
      </c>
      <c r="V14" s="368"/>
      <c r="AB14" s="85" t="s">
        <v>865</v>
      </c>
      <c r="AC14" s="91" t="s">
        <v>1279</v>
      </c>
      <c r="AD14" s="92">
        <v>2</v>
      </c>
      <c r="AE14" s="86" t="s">
        <v>1450</v>
      </c>
      <c r="AF14" s="86">
        <f>IF(R7=RF!$F$24,"XX",'F-1000'!J7)</f>
        <v>0</v>
      </c>
      <c r="AG14" s="142" t="str">
        <f t="shared" ref="AG14:AG23" si="5">CONCATENATE("F-1",G7,H7,"-",I7,"-",AF14,"-",K7,"2",M7,BE14,"-",N7)</f>
        <v>F-1--0-2-</v>
      </c>
      <c r="AH14" s="86"/>
      <c r="AI14" s="86" t="s">
        <v>1272</v>
      </c>
      <c r="AJ14" s="86" t="s">
        <v>1273</v>
      </c>
      <c r="AK14" s="86" t="s">
        <v>1274</v>
      </c>
      <c r="AL14" s="86" t="s">
        <v>1275</v>
      </c>
      <c r="AM14" s="86" t="s">
        <v>1276</v>
      </c>
      <c r="AN14" s="83"/>
      <c r="AO14" s="87"/>
      <c r="AP14" s="87"/>
      <c r="AQ14" s="93">
        <v>1</v>
      </c>
      <c r="AR14" s="86" t="s">
        <v>1450</v>
      </c>
      <c r="AS14" s="86" t="str">
        <f t="shared" ref="AS14:AS45" si="6">_xlfn.CONCAT(AQ14,AR14)</f>
        <v>11 inches (25 mm)</v>
      </c>
      <c r="AT14" s="86" t="s">
        <v>1260</v>
      </c>
      <c r="AU14" s="86" t="str">
        <f t="shared" si="1"/>
        <v/>
      </c>
      <c r="AV14" s="86" t="str">
        <f t="shared" si="2"/>
        <v/>
      </c>
      <c r="AW14" s="83"/>
      <c r="AX14" s="85" t="s">
        <v>865</v>
      </c>
      <c r="AY14" s="94" t="s">
        <v>4</v>
      </c>
      <c r="AZ14" s="83" t="s">
        <v>1277</v>
      </c>
      <c r="BA14" s="89" t="str">
        <f t="shared" ref="BA14:BA48" si="7">_xlfn.CONCAT(AX14,AY14,AZ14)</f>
        <v>Condenser Water (CW)00Carbon Steel</v>
      </c>
      <c r="BB14" s="83" t="s">
        <v>1278</v>
      </c>
      <c r="BC14" s="83" t="str">
        <f t="shared" si="3"/>
        <v/>
      </c>
      <c r="BD14" s="83" t="str">
        <f t="shared" si="4"/>
        <v/>
      </c>
      <c r="BE14" s="147" t="str">
        <f t="shared" ref="BE14:BE23" si="8">IF(OR(AND(D7=$AB$13,H7=$AC$14),AND(D7=$AB$13,H7=$AC$15)),$AD$16,IF(AND(D7=$AB$13,H7=$AC$13),$AD$13,IF(OR(AND(D7=$AB$14,H7=$AC$14),AND(D7=$AB$14,H7=$AC$15)),$AD$16,IF(AND(D7=$AB$14,H7=$AC$13),$AD$13,IF(OR(AND(D7=$AB$15,H7=$AC$14),AND(D7=$AB$15,H7=$AC$15)),$AD$16,IF(AND(D7=$AB$15,H7=$AC$13),$AD$14,IF(AND(D7=$AB$18,H7=$AC$13),$AD$14,IF(AND(D7=$AB$19,H7=$AC$13),$AD$15,IF(AND(D7=$AB$20,H7=$AC$13),$AD$15,IF(AND(D7=$AB$21,H7=$AC$13),$AD$14,IF(AND(D7=$AB$22,H7=$AC$13),$AD$13,IF(AND(D7=$AB$23,H7=$AC$13),$AD$13,IF(AND(D7=$AB$24,H7=$AC$13),$AD$13,IF(AND(D7=$AB$25,H7=$AC$13),$AD$13,IF(AND(D7=$AB$26,H7=$AC$13),$AD$13,IF(OR(AND(D7=$AB$16,H7=$AC$14),AND(D7=$AB$16,H7=$AC$15)),$AD$16,IF(AND(D7=$AB$16,H7=$AC$13),$AD$13,"")))))))))))))))))</f>
        <v/>
      </c>
    </row>
    <row r="15" spans="1:57" ht="75" customHeight="1" x14ac:dyDescent="0.25">
      <c r="A15" s="305">
        <v>9</v>
      </c>
      <c r="B15" s="306"/>
      <c r="C15" s="307"/>
      <c r="D15" s="307"/>
      <c r="E15" s="308"/>
      <c r="F15" s="309"/>
      <c r="G15" s="310"/>
      <c r="H15" s="311"/>
      <c r="I15" s="308"/>
      <c r="J15" s="308"/>
      <c r="K15" s="307"/>
      <c r="L15" s="307"/>
      <c r="M15" s="307"/>
      <c r="N15" s="322"/>
      <c r="O15" s="312"/>
      <c r="P15" s="307"/>
      <c r="Q15" s="313"/>
      <c r="R15" s="312"/>
      <c r="S15" s="307"/>
      <c r="T15" s="314" t="str">
        <f t="shared" si="0"/>
        <v>More Information Required</v>
      </c>
      <c r="U15" s="367" t="str">
        <f>IF(M15="","",RF!AT29)</f>
        <v/>
      </c>
      <c r="V15" s="368"/>
      <c r="AB15" s="85" t="s">
        <v>864</v>
      </c>
      <c r="AC15" s="91" t="s">
        <v>1280</v>
      </c>
      <c r="AD15" s="92">
        <v>3</v>
      </c>
      <c r="AE15" s="86" t="s">
        <v>1451</v>
      </c>
      <c r="AF15" s="86">
        <f>IF(R8=RF!$F$24,"XX",'F-1000'!J8)</f>
        <v>0</v>
      </c>
      <c r="AG15" s="142" t="str">
        <f t="shared" si="5"/>
        <v>F-1--0-2-</v>
      </c>
      <c r="AH15" s="86"/>
      <c r="AI15" s="86"/>
      <c r="AJ15" s="86" t="s">
        <v>1274</v>
      </c>
      <c r="AK15" s="86" t="s">
        <v>1275</v>
      </c>
      <c r="AL15" s="86" t="s">
        <v>1276</v>
      </c>
      <c r="AM15" s="83"/>
      <c r="AN15" s="83"/>
      <c r="AO15" s="87"/>
      <c r="AP15" s="87"/>
      <c r="AQ15" s="93">
        <v>1</v>
      </c>
      <c r="AR15" s="86" t="s">
        <v>1451</v>
      </c>
      <c r="AS15" s="86" t="str">
        <f t="shared" si="6"/>
        <v>11.25 inches (32 mm)</v>
      </c>
      <c r="AT15" s="86" t="s">
        <v>1254</v>
      </c>
      <c r="AU15" s="86" t="str">
        <f t="shared" si="1"/>
        <v/>
      </c>
      <c r="AV15" s="86" t="str">
        <f t="shared" si="2"/>
        <v/>
      </c>
      <c r="AW15" s="83"/>
      <c r="AX15" s="85" t="s">
        <v>864</v>
      </c>
      <c r="AY15" s="94" t="s">
        <v>4</v>
      </c>
      <c r="AZ15" s="83" t="s">
        <v>1277</v>
      </c>
      <c r="BA15" s="89" t="str">
        <f t="shared" si="7"/>
        <v>Heating Hot Water (HHW)00Carbon Steel</v>
      </c>
      <c r="BB15" s="83" t="s">
        <v>1278</v>
      </c>
      <c r="BC15" s="83" t="str">
        <f t="shared" si="3"/>
        <v/>
      </c>
      <c r="BD15" s="83" t="str">
        <f t="shared" si="4"/>
        <v/>
      </c>
      <c r="BE15" s="147" t="str">
        <f t="shared" si="8"/>
        <v/>
      </c>
    </row>
    <row r="16" spans="1:57" ht="75" customHeight="1" thickBot="1" x14ac:dyDescent="0.3">
      <c r="A16" s="305">
        <v>10</v>
      </c>
      <c r="B16" s="306"/>
      <c r="C16" s="307"/>
      <c r="D16" s="307"/>
      <c r="E16" s="308"/>
      <c r="F16" s="309"/>
      <c r="G16" s="315"/>
      <c r="H16" s="316"/>
      <c r="I16" s="317"/>
      <c r="J16" s="317"/>
      <c r="K16" s="318"/>
      <c r="L16" s="318"/>
      <c r="M16" s="318"/>
      <c r="N16" s="325"/>
      <c r="O16" s="312"/>
      <c r="P16" s="307"/>
      <c r="Q16" s="313"/>
      <c r="R16" s="312"/>
      <c r="S16" s="307"/>
      <c r="T16" s="314" t="str">
        <f t="shared" si="0"/>
        <v>More Information Required</v>
      </c>
      <c r="U16" s="367" t="str">
        <f>IF(M16="","",RF!AT30)</f>
        <v/>
      </c>
      <c r="V16" s="368"/>
      <c r="AB16" s="85" t="s">
        <v>872</v>
      </c>
      <c r="AC16" s="95"/>
      <c r="AD16" s="92">
        <v>9</v>
      </c>
      <c r="AE16" s="86" t="s">
        <v>1452</v>
      </c>
      <c r="AF16" s="86">
        <f>IF(R9=RF!$F$24,"XX",'F-1000'!J9)</f>
        <v>0</v>
      </c>
      <c r="AG16" s="142" t="str">
        <f t="shared" si="5"/>
        <v>F-1--0-2-</v>
      </c>
      <c r="AH16" s="86"/>
      <c r="AI16" s="86"/>
      <c r="AJ16" s="86" t="s">
        <v>1275</v>
      </c>
      <c r="AK16" s="86" t="s">
        <v>1276</v>
      </c>
      <c r="AL16" s="83"/>
      <c r="AM16" s="83"/>
      <c r="AN16" s="83"/>
      <c r="AO16" s="87"/>
      <c r="AP16" s="87"/>
      <c r="AQ16" s="93">
        <v>1</v>
      </c>
      <c r="AR16" s="86" t="s">
        <v>1452</v>
      </c>
      <c r="AS16" s="86" t="str">
        <f t="shared" si="6"/>
        <v>11.5 inches (40 mm)</v>
      </c>
      <c r="AT16" s="86" t="s">
        <v>1254</v>
      </c>
      <c r="AU16" s="86" t="str">
        <f t="shared" si="1"/>
        <v/>
      </c>
      <c r="AV16" s="86" t="str">
        <f t="shared" si="2"/>
        <v/>
      </c>
      <c r="AW16" s="83"/>
      <c r="AX16" s="85" t="s">
        <v>872</v>
      </c>
      <c r="AY16" s="94" t="s">
        <v>4</v>
      </c>
      <c r="AZ16" s="83" t="s">
        <v>1277</v>
      </c>
      <c r="BA16" s="89" t="str">
        <f t="shared" si="7"/>
        <v>Make Up Water (MU) (Non-Potable)00Carbon Steel</v>
      </c>
      <c r="BB16" s="83" t="s">
        <v>1278</v>
      </c>
      <c r="BC16" s="83" t="str">
        <f t="shared" si="3"/>
        <v/>
      </c>
      <c r="BD16" s="83" t="str">
        <f t="shared" si="4"/>
        <v/>
      </c>
      <c r="BE16" s="147" t="str">
        <f t="shared" si="8"/>
        <v/>
      </c>
    </row>
    <row r="17" spans="1:57" ht="15.75" customHeight="1" x14ac:dyDescent="0.25">
      <c r="A17" s="397"/>
      <c r="B17" s="398"/>
      <c r="C17" s="398"/>
      <c r="D17" s="398"/>
      <c r="E17" s="398"/>
      <c r="F17" s="398"/>
      <c r="G17" s="398"/>
      <c r="H17" s="398"/>
      <c r="I17" s="398"/>
      <c r="J17" s="398"/>
      <c r="K17" s="398"/>
      <c r="L17" s="398"/>
      <c r="M17" s="398"/>
      <c r="N17" s="398"/>
      <c r="O17" s="398"/>
      <c r="P17" s="398"/>
      <c r="Q17" s="398"/>
      <c r="R17" s="398"/>
      <c r="S17" s="398"/>
      <c r="T17" s="398"/>
      <c r="U17" s="398"/>
      <c r="V17" s="401" t="str">
        <f>'POF Cover (Required)'!B3</f>
        <v>Rev. 18</v>
      </c>
      <c r="W17" s="24"/>
      <c r="AB17" s="85" t="s">
        <v>1716</v>
      </c>
      <c r="AC17" s="85"/>
      <c r="AD17" s="85"/>
      <c r="AE17" s="86" t="s">
        <v>1453</v>
      </c>
      <c r="AF17" s="86">
        <f>IF(R10=RF!$F$24,"XX",'F-1000'!J10)</f>
        <v>0</v>
      </c>
      <c r="AG17" s="142" t="str">
        <f t="shared" si="5"/>
        <v>F-1--0-2-</v>
      </c>
      <c r="AH17" s="83"/>
      <c r="AI17" s="86"/>
      <c r="AJ17" s="86" t="s">
        <v>1276</v>
      </c>
      <c r="AK17" s="86"/>
      <c r="AL17" s="83"/>
      <c r="AM17" s="83"/>
      <c r="AN17" s="83"/>
      <c r="AO17" s="87"/>
      <c r="AP17" s="87"/>
      <c r="AQ17" s="93">
        <v>1</v>
      </c>
      <c r="AR17" s="86" t="s">
        <v>1453</v>
      </c>
      <c r="AS17" s="86" t="str">
        <f t="shared" si="6"/>
        <v>12 inches (50 mm)</v>
      </c>
      <c r="AT17" s="86" t="s">
        <v>1254</v>
      </c>
      <c r="AU17" s="86" t="str">
        <f t="shared" si="1"/>
        <v/>
      </c>
      <c r="AV17" s="86" t="str">
        <f t="shared" si="2"/>
        <v/>
      </c>
      <c r="AW17" s="83"/>
      <c r="AX17" s="85" t="s">
        <v>863</v>
      </c>
      <c r="AY17" s="94" t="s">
        <v>4</v>
      </c>
      <c r="AZ17" s="83" t="s">
        <v>1281</v>
      </c>
      <c r="BA17" s="89" t="str">
        <f t="shared" si="7"/>
        <v>Chilled Water (CHW)00Copper</v>
      </c>
      <c r="BB17" s="83" t="s">
        <v>1278</v>
      </c>
      <c r="BC17" s="83" t="str">
        <f t="shared" si="3"/>
        <v/>
      </c>
      <c r="BD17" s="83" t="str">
        <f t="shared" si="4"/>
        <v/>
      </c>
      <c r="BE17" s="147" t="str">
        <f t="shared" si="8"/>
        <v/>
      </c>
    </row>
    <row r="18" spans="1:57" ht="19.5" customHeight="1" x14ac:dyDescent="0.25">
      <c r="A18" s="698" t="s">
        <v>3867</v>
      </c>
      <c r="B18" s="698"/>
      <c r="C18" s="698"/>
      <c r="D18" s="698"/>
      <c r="E18" s="698"/>
      <c r="F18" s="698"/>
      <c r="G18" s="698"/>
      <c r="H18" s="698"/>
      <c r="I18" s="698"/>
      <c r="J18" s="698"/>
      <c r="K18" s="698"/>
      <c r="L18" s="698"/>
      <c r="M18" s="698"/>
      <c r="N18" s="698"/>
      <c r="O18" s="698"/>
      <c r="P18" s="698"/>
      <c r="Q18" s="698"/>
      <c r="R18" s="698"/>
      <c r="S18" s="698"/>
      <c r="T18" s="698"/>
      <c r="U18" s="400"/>
      <c r="V18" s="400"/>
      <c r="W18" s="97"/>
      <c r="AA18" s="19"/>
      <c r="AB18" s="85" t="s">
        <v>1172</v>
      </c>
      <c r="AC18" s="98"/>
      <c r="AD18" s="98"/>
      <c r="AE18" s="87" t="s">
        <v>1454</v>
      </c>
      <c r="AF18" s="86">
        <f>IF(R11=RF!$F$24,"XX",'F-1000'!J11)</f>
        <v>0</v>
      </c>
      <c r="AG18" s="142" t="str">
        <f t="shared" si="5"/>
        <v>F-1--0-2-</v>
      </c>
      <c r="AH18" s="83"/>
      <c r="AI18" s="83"/>
      <c r="AJ18" s="83"/>
      <c r="AK18" s="83"/>
      <c r="AL18" s="83"/>
      <c r="AM18" s="83"/>
      <c r="AN18" s="99"/>
      <c r="AO18" s="87"/>
      <c r="AP18" s="87"/>
      <c r="AQ18" s="93">
        <v>1</v>
      </c>
      <c r="AR18" s="87" t="s">
        <v>1454</v>
      </c>
      <c r="AS18" s="86" t="str">
        <f t="shared" si="6"/>
        <v>12.5 inches (65 mm)</v>
      </c>
      <c r="AT18" s="86" t="s">
        <v>1254</v>
      </c>
      <c r="AU18" s="86" t="str">
        <f t="shared" si="1"/>
        <v/>
      </c>
      <c r="AV18" s="86" t="str">
        <f t="shared" si="2"/>
        <v/>
      </c>
      <c r="AW18" s="83"/>
      <c r="AX18" s="85" t="s">
        <v>865</v>
      </c>
      <c r="AY18" s="94" t="s">
        <v>4</v>
      </c>
      <c r="AZ18" s="83" t="s">
        <v>1281</v>
      </c>
      <c r="BA18" s="89" t="str">
        <f t="shared" si="7"/>
        <v>Condenser Water (CW)00Copper</v>
      </c>
      <c r="BB18" s="83" t="s">
        <v>1278</v>
      </c>
      <c r="BC18" s="83" t="str">
        <f t="shared" si="3"/>
        <v/>
      </c>
      <c r="BD18" s="83" t="str">
        <f t="shared" si="4"/>
        <v/>
      </c>
      <c r="BE18" s="147" t="str">
        <f t="shared" si="8"/>
        <v/>
      </c>
    </row>
    <row r="19" spans="1:57" ht="27" customHeight="1" x14ac:dyDescent="0.25">
      <c r="A19" s="698"/>
      <c r="B19" s="698"/>
      <c r="C19" s="698"/>
      <c r="D19" s="698"/>
      <c r="E19" s="698"/>
      <c r="F19" s="698"/>
      <c r="G19" s="698"/>
      <c r="H19" s="698"/>
      <c r="I19" s="698"/>
      <c r="J19" s="698"/>
      <c r="K19" s="698"/>
      <c r="L19" s="698"/>
      <c r="M19" s="698"/>
      <c r="N19" s="698"/>
      <c r="O19" s="698"/>
      <c r="P19" s="698"/>
      <c r="Q19" s="698"/>
      <c r="R19" s="698"/>
      <c r="S19" s="698"/>
      <c r="T19" s="698"/>
      <c r="U19" s="400"/>
      <c r="V19" s="400"/>
      <c r="W19" s="97"/>
      <c r="AA19" s="19"/>
      <c r="AB19" s="85" t="s">
        <v>1173</v>
      </c>
      <c r="AC19" s="98"/>
      <c r="AD19" s="98"/>
      <c r="AE19" s="88" t="s">
        <v>1455</v>
      </c>
      <c r="AF19" s="86">
        <f>IF(R12=RF!$F$24,"XX",'F-1000'!J12)</f>
        <v>0</v>
      </c>
      <c r="AG19" s="142" t="str">
        <f t="shared" si="5"/>
        <v>F-1--0-2-</v>
      </c>
      <c r="AH19" s="83"/>
      <c r="AI19" s="83"/>
      <c r="AJ19" s="83"/>
      <c r="AK19" s="83"/>
      <c r="AL19" s="83"/>
      <c r="AM19" s="83"/>
      <c r="AN19" s="99"/>
      <c r="AO19" s="87"/>
      <c r="AP19" s="87"/>
      <c r="AQ19" s="93">
        <v>1</v>
      </c>
      <c r="AR19" s="88" t="s">
        <v>1455</v>
      </c>
      <c r="AS19" s="86" t="str">
        <f t="shared" si="6"/>
        <v>13 inches (80 mm)</v>
      </c>
      <c r="AT19" s="86" t="s">
        <v>1255</v>
      </c>
      <c r="AU19" s="86" t="str">
        <f t="shared" si="1"/>
        <v/>
      </c>
      <c r="AV19" s="86" t="str">
        <f t="shared" si="2"/>
        <v/>
      </c>
      <c r="AW19" s="83"/>
      <c r="AX19" s="85" t="s">
        <v>864</v>
      </c>
      <c r="AY19" s="94" t="s">
        <v>4</v>
      </c>
      <c r="AZ19" s="83" t="s">
        <v>1281</v>
      </c>
      <c r="BA19" s="89" t="str">
        <f t="shared" si="7"/>
        <v>Heating Hot Water (HHW)00Copper</v>
      </c>
      <c r="BB19" s="83" t="s">
        <v>1278</v>
      </c>
      <c r="BC19" s="83" t="str">
        <f t="shared" si="3"/>
        <v/>
      </c>
      <c r="BD19" s="83" t="str">
        <f t="shared" si="4"/>
        <v/>
      </c>
      <c r="BE19" s="147" t="str">
        <f t="shared" si="8"/>
        <v/>
      </c>
    </row>
    <row r="20" spans="1:57" ht="55.5" customHeight="1" x14ac:dyDescent="0.25">
      <c r="A20" s="698"/>
      <c r="B20" s="698"/>
      <c r="C20" s="698"/>
      <c r="D20" s="698"/>
      <c r="E20" s="698"/>
      <c r="F20" s="698"/>
      <c r="G20" s="698"/>
      <c r="H20" s="698"/>
      <c r="I20" s="698"/>
      <c r="J20" s="698"/>
      <c r="K20" s="698"/>
      <c r="L20" s="698"/>
      <c r="M20" s="698"/>
      <c r="N20" s="698"/>
      <c r="O20" s="698"/>
      <c r="P20" s="698"/>
      <c r="Q20" s="698"/>
      <c r="R20" s="698"/>
      <c r="S20" s="698"/>
      <c r="T20" s="698"/>
      <c r="U20" s="400"/>
      <c r="V20" s="400"/>
      <c r="W20" s="97"/>
      <c r="AA20" s="19"/>
      <c r="AB20" s="85" t="s">
        <v>1174</v>
      </c>
      <c r="AC20" s="100" t="s">
        <v>4</v>
      </c>
      <c r="AD20" s="101"/>
      <c r="AE20" s="88" t="s">
        <v>1456</v>
      </c>
      <c r="AF20" s="86">
        <f>IF(R13=RF!$F$24,"XX",'F-1000'!J13)</f>
        <v>0</v>
      </c>
      <c r="AG20" s="142" t="str">
        <f t="shared" si="5"/>
        <v>F-1--0-2-</v>
      </c>
      <c r="AH20" s="83"/>
      <c r="AI20" s="83"/>
      <c r="AJ20" s="83"/>
      <c r="AK20" s="83"/>
      <c r="AL20" s="83"/>
      <c r="AM20" s="83"/>
      <c r="AN20" s="99"/>
      <c r="AO20" s="87"/>
      <c r="AP20" s="87"/>
      <c r="AQ20" s="93">
        <v>1</v>
      </c>
      <c r="AR20" s="88" t="s">
        <v>1456</v>
      </c>
      <c r="AS20" s="86" t="str">
        <f t="shared" si="6"/>
        <v>14 inches (100 mm)</v>
      </c>
      <c r="AT20" s="86" t="s">
        <v>1255</v>
      </c>
      <c r="AU20" s="86" t="str">
        <f t="shared" si="1"/>
        <v/>
      </c>
      <c r="AV20" s="86" t="str">
        <f t="shared" si="2"/>
        <v/>
      </c>
      <c r="AW20" s="83"/>
      <c r="AX20" s="85" t="s">
        <v>872</v>
      </c>
      <c r="AY20" s="94" t="s">
        <v>4</v>
      </c>
      <c r="AZ20" s="83" t="s">
        <v>1281</v>
      </c>
      <c r="BA20" s="89" t="str">
        <f t="shared" si="7"/>
        <v>Make Up Water (MU) (Non-Potable)00Copper</v>
      </c>
      <c r="BB20" s="83" t="s">
        <v>1278</v>
      </c>
      <c r="BC20" s="83" t="str">
        <f t="shared" si="3"/>
        <v/>
      </c>
      <c r="BD20" s="83" t="str">
        <f t="shared" si="4"/>
        <v/>
      </c>
      <c r="BE20" s="147" t="str">
        <f t="shared" si="8"/>
        <v/>
      </c>
    </row>
    <row r="21" spans="1:57" x14ac:dyDescent="0.25">
      <c r="AB21" s="85" t="s">
        <v>1175</v>
      </c>
      <c r="AC21" s="101">
        <v>10</v>
      </c>
      <c r="AD21" s="101"/>
      <c r="AE21" s="101" t="s">
        <v>1457</v>
      </c>
      <c r="AF21" s="86">
        <f>IF(R14=RF!$F$24,"XX",'F-1000'!J14)</f>
        <v>0</v>
      </c>
      <c r="AG21" s="142" t="str">
        <f t="shared" si="5"/>
        <v>F-1--0-2-</v>
      </c>
      <c r="AH21" s="83"/>
      <c r="AI21" s="83"/>
      <c r="AJ21" s="83"/>
      <c r="AK21" s="83"/>
      <c r="AL21" s="83"/>
      <c r="AM21" s="83"/>
      <c r="AN21" s="99"/>
      <c r="AO21" s="87"/>
      <c r="AP21" s="87"/>
      <c r="AQ21" s="93">
        <v>1</v>
      </c>
      <c r="AR21" s="101" t="s">
        <v>1457</v>
      </c>
      <c r="AS21" s="86" t="str">
        <f t="shared" si="6"/>
        <v>15 inches (125 mm)</v>
      </c>
      <c r="AT21" s="86" t="s">
        <v>1256</v>
      </c>
      <c r="AU21" s="86" t="str">
        <f t="shared" si="1"/>
        <v/>
      </c>
      <c r="AV21" s="86" t="str">
        <f t="shared" si="2"/>
        <v/>
      </c>
      <c r="AW21" s="83"/>
      <c r="AX21" s="85" t="s">
        <v>863</v>
      </c>
      <c r="AY21" s="94" t="s">
        <v>4</v>
      </c>
      <c r="AZ21" s="83" t="s">
        <v>905</v>
      </c>
      <c r="BA21" s="89" t="str">
        <f t="shared" si="7"/>
        <v>Chilled Water (CHW)00Other</v>
      </c>
      <c r="BB21" s="83" t="s">
        <v>1278</v>
      </c>
      <c r="BC21" s="83" t="str">
        <f t="shared" si="3"/>
        <v/>
      </c>
      <c r="BD21" s="83" t="str">
        <f t="shared" si="4"/>
        <v/>
      </c>
      <c r="BE21" s="147" t="str">
        <f t="shared" si="8"/>
        <v/>
      </c>
    </row>
    <row r="22" spans="1:57" ht="21" x14ac:dyDescent="0.35">
      <c r="A22" s="699" t="s">
        <v>1691</v>
      </c>
      <c r="B22" s="699"/>
      <c r="C22" s="699"/>
      <c r="D22" s="699"/>
      <c r="E22" s="699"/>
      <c r="F22" s="699"/>
      <c r="G22" s="699"/>
      <c r="H22" s="699"/>
      <c r="I22" s="699"/>
      <c r="J22" s="699"/>
      <c r="K22" s="699"/>
      <c r="L22" s="699"/>
      <c r="M22" s="699"/>
      <c r="N22" s="699"/>
      <c r="O22" s="699"/>
      <c r="P22" s="699"/>
      <c r="Q22" s="699"/>
      <c r="R22" s="699"/>
      <c r="S22" s="699"/>
      <c r="T22" s="699"/>
      <c r="U22" s="699"/>
      <c r="V22" s="699"/>
      <c r="AB22" s="85" t="s">
        <v>1176</v>
      </c>
      <c r="AC22" s="101">
        <v>11</v>
      </c>
      <c r="AD22" s="101"/>
      <c r="AE22" s="101" t="s">
        <v>1458</v>
      </c>
      <c r="AF22" s="86">
        <f>IF(R15=RF!$F$24,"XX",'F-1000'!J15)</f>
        <v>0</v>
      </c>
      <c r="AG22" s="142" t="str">
        <f t="shared" si="5"/>
        <v>F-1--0-2-</v>
      </c>
      <c r="AH22" s="83"/>
      <c r="AI22" s="83"/>
      <c r="AJ22" s="83"/>
      <c r="AK22" s="83"/>
      <c r="AL22" s="83"/>
      <c r="AM22" s="83"/>
      <c r="AN22" s="99"/>
      <c r="AO22" s="87"/>
      <c r="AP22" s="87"/>
      <c r="AQ22" s="93">
        <v>1</v>
      </c>
      <c r="AR22" s="101" t="s">
        <v>1458</v>
      </c>
      <c r="AS22" s="86" t="str">
        <f t="shared" si="6"/>
        <v>16 inches (150 mm)</v>
      </c>
      <c r="AT22" s="86" t="s">
        <v>1256</v>
      </c>
      <c r="AU22" s="86" t="str">
        <f t="shared" si="1"/>
        <v/>
      </c>
      <c r="AV22" s="86" t="str">
        <f t="shared" si="2"/>
        <v/>
      </c>
      <c r="AW22" s="83"/>
      <c r="AX22" s="85" t="s">
        <v>865</v>
      </c>
      <c r="AY22" s="94" t="s">
        <v>4</v>
      </c>
      <c r="AZ22" s="83" t="s">
        <v>905</v>
      </c>
      <c r="BA22" s="89" t="str">
        <f t="shared" si="7"/>
        <v>Condenser Water (CW)00Other</v>
      </c>
      <c r="BB22" s="83" t="s">
        <v>1278</v>
      </c>
      <c r="BC22" s="83" t="str">
        <f t="shared" si="3"/>
        <v/>
      </c>
      <c r="BD22" s="83" t="str">
        <f t="shared" si="4"/>
        <v/>
      </c>
      <c r="BE22" s="147" t="str">
        <f t="shared" si="8"/>
        <v/>
      </c>
    </row>
    <row r="23" spans="1:57" x14ac:dyDescent="0.25">
      <c r="AA23" s="19"/>
      <c r="AB23" s="85" t="s">
        <v>1178</v>
      </c>
      <c r="AC23" s="101"/>
      <c r="AD23" s="101"/>
      <c r="AE23" s="101" t="s">
        <v>1459</v>
      </c>
      <c r="AF23" s="86">
        <f>IF(R16=RF!$F$24,"XX",'F-1000'!J16)</f>
        <v>0</v>
      </c>
      <c r="AG23" s="142" t="str">
        <f t="shared" si="5"/>
        <v>F-1--0-2-</v>
      </c>
      <c r="AH23" s="83"/>
      <c r="AI23" s="83"/>
      <c r="AJ23" s="83"/>
      <c r="AK23" s="83"/>
      <c r="AL23" s="83"/>
      <c r="AM23" s="83"/>
      <c r="AN23" s="99"/>
      <c r="AO23" s="87"/>
      <c r="AP23" s="87"/>
      <c r="AQ23" s="93">
        <v>1</v>
      </c>
      <c r="AR23" s="101" t="s">
        <v>1459</v>
      </c>
      <c r="AS23" s="86" t="str">
        <f t="shared" si="6"/>
        <v>18 inches (200 mm)</v>
      </c>
      <c r="AT23" s="86" t="s">
        <v>1256</v>
      </c>
      <c r="AU23" s="86"/>
      <c r="AV23" s="83"/>
      <c r="AW23" s="83"/>
      <c r="AX23" s="85" t="s">
        <v>864</v>
      </c>
      <c r="AY23" s="94" t="s">
        <v>4</v>
      </c>
      <c r="AZ23" s="83" t="s">
        <v>905</v>
      </c>
      <c r="BA23" s="89" t="str">
        <f t="shared" si="7"/>
        <v>Heating Hot Water (HHW)00Other</v>
      </c>
      <c r="BB23" s="83" t="s">
        <v>1278</v>
      </c>
      <c r="BC23" s="83"/>
      <c r="BD23" s="83" t="str">
        <f t="shared" si="4"/>
        <v/>
      </c>
      <c r="BE23" s="147" t="str">
        <f t="shared" si="8"/>
        <v/>
      </c>
    </row>
    <row r="24" spans="1:57" ht="30" x14ac:dyDescent="0.25">
      <c r="AA24" s="19"/>
      <c r="AB24" s="85" t="s">
        <v>1179</v>
      </c>
      <c r="AC24" s="98"/>
      <c r="AD24" s="101"/>
      <c r="AE24" s="101" t="s">
        <v>1460</v>
      </c>
      <c r="AF24" s="83"/>
      <c r="AG24" s="102"/>
      <c r="AH24" s="83"/>
      <c r="AI24" s="83"/>
      <c r="AJ24" s="83"/>
      <c r="AK24" s="83"/>
      <c r="AL24" s="83"/>
      <c r="AM24" s="83"/>
      <c r="AN24" s="99"/>
      <c r="AO24" s="87"/>
      <c r="AP24" s="87"/>
      <c r="AQ24" s="93">
        <v>1</v>
      </c>
      <c r="AR24" s="101" t="s">
        <v>1460</v>
      </c>
      <c r="AS24" s="86" t="str">
        <f t="shared" si="6"/>
        <v>110 inches (250 mm)</v>
      </c>
      <c r="AT24" s="86" t="s">
        <v>1256</v>
      </c>
      <c r="AU24" s="86"/>
      <c r="AV24" s="83"/>
      <c r="AW24" s="83"/>
      <c r="AX24" s="85" t="s">
        <v>872</v>
      </c>
      <c r="AY24" s="94" t="s">
        <v>4</v>
      </c>
      <c r="AZ24" s="83" t="s">
        <v>905</v>
      </c>
      <c r="BA24" s="89" t="str">
        <f t="shared" si="7"/>
        <v>Make Up Water (MU) (Non-Potable)00Other</v>
      </c>
      <c r="BB24" s="83" t="s">
        <v>1278</v>
      </c>
      <c r="BC24" s="83"/>
    </row>
    <row r="25" spans="1:57" x14ac:dyDescent="0.25">
      <c r="AA25" s="19"/>
      <c r="AB25" s="85" t="s">
        <v>1180</v>
      </c>
      <c r="AC25" s="98"/>
      <c r="AD25" s="101"/>
      <c r="AE25" s="101" t="s">
        <v>1461</v>
      </c>
      <c r="AF25" s="83"/>
      <c r="AG25" s="102"/>
      <c r="AH25" s="90"/>
      <c r="AI25" s="83"/>
      <c r="AJ25" s="83"/>
      <c r="AK25" s="83"/>
      <c r="AL25" s="83"/>
      <c r="AM25" s="83"/>
      <c r="AN25" s="99"/>
      <c r="AO25" s="87"/>
      <c r="AP25" s="87"/>
      <c r="AQ25" s="93">
        <v>1</v>
      </c>
      <c r="AR25" s="101" t="s">
        <v>1461</v>
      </c>
      <c r="AS25" s="86" t="str">
        <f t="shared" si="6"/>
        <v>112 inches (300 mm)</v>
      </c>
      <c r="AT25" s="86" t="s">
        <v>1257</v>
      </c>
      <c r="AU25" s="86"/>
      <c r="AV25" s="83"/>
      <c r="AW25" s="83"/>
      <c r="AX25" s="85" t="s">
        <v>863</v>
      </c>
      <c r="AY25" s="94" t="s">
        <v>4</v>
      </c>
      <c r="AZ25" s="83" t="s">
        <v>1282</v>
      </c>
      <c r="BA25" s="89" t="str">
        <f t="shared" si="7"/>
        <v>Chilled Water (CHW)00PVC</v>
      </c>
      <c r="BB25" s="83" t="s">
        <v>1283</v>
      </c>
      <c r="BC25" s="83"/>
    </row>
    <row r="26" spans="1:57" x14ac:dyDescent="0.25">
      <c r="AA26" s="19"/>
      <c r="AB26" s="85" t="s">
        <v>1177</v>
      </c>
      <c r="AC26" s="103"/>
      <c r="AD26" s="101"/>
      <c r="AE26" s="101" t="s">
        <v>1462</v>
      </c>
      <c r="AF26" s="102"/>
      <c r="AG26" s="90"/>
      <c r="AH26" s="90"/>
      <c r="AI26" s="83"/>
      <c r="AJ26" s="83"/>
      <c r="AK26" s="83"/>
      <c r="AL26" s="83"/>
      <c r="AM26" s="83"/>
      <c r="AN26" s="99"/>
      <c r="AO26" s="87"/>
      <c r="AP26" s="87"/>
      <c r="AQ26" s="93">
        <v>1</v>
      </c>
      <c r="AR26" s="101" t="s">
        <v>1462</v>
      </c>
      <c r="AS26" s="86" t="str">
        <f t="shared" si="6"/>
        <v>114 inches (350 mm)</v>
      </c>
      <c r="AT26" s="86" t="s">
        <v>1257</v>
      </c>
      <c r="AU26" s="86"/>
      <c r="AV26" s="83"/>
      <c r="AW26" s="83"/>
      <c r="AX26" s="85" t="s">
        <v>865</v>
      </c>
      <c r="AY26" s="94" t="s">
        <v>4</v>
      </c>
      <c r="AZ26" s="83" t="s">
        <v>1282</v>
      </c>
      <c r="BA26" s="89" t="str">
        <f t="shared" si="7"/>
        <v>Condenser Water (CW)00PVC</v>
      </c>
      <c r="BB26" s="83" t="s">
        <v>1283</v>
      </c>
      <c r="BC26" s="83"/>
    </row>
    <row r="27" spans="1:57" x14ac:dyDescent="0.25">
      <c r="AA27" s="19"/>
      <c r="AB27" s="83"/>
      <c r="AC27" s="103"/>
      <c r="AD27" s="101"/>
      <c r="AE27" s="101" t="s">
        <v>1463</v>
      </c>
      <c r="AF27" s="102"/>
      <c r="AG27" s="90"/>
      <c r="AH27" s="90"/>
      <c r="AI27" s="83"/>
      <c r="AJ27" s="83"/>
      <c r="AK27" s="83"/>
      <c r="AL27" s="83"/>
      <c r="AM27" s="83"/>
      <c r="AN27" s="99"/>
      <c r="AO27" s="87"/>
      <c r="AP27" s="87"/>
      <c r="AQ27" s="93">
        <v>1</v>
      </c>
      <c r="AR27" s="101" t="s">
        <v>1463</v>
      </c>
      <c r="AS27" s="86" t="str">
        <f t="shared" si="6"/>
        <v>116 inches (400 mm)</v>
      </c>
      <c r="AT27" s="86" t="s">
        <v>1257</v>
      </c>
      <c r="AU27" s="86"/>
      <c r="AV27" s="83"/>
      <c r="AW27" s="83"/>
      <c r="AX27" s="85" t="s">
        <v>864</v>
      </c>
      <c r="AY27" s="94" t="s">
        <v>4</v>
      </c>
      <c r="AZ27" s="83" t="s">
        <v>1282</v>
      </c>
      <c r="BA27" s="89" t="str">
        <f t="shared" si="7"/>
        <v>Heating Hot Water (HHW)00PVC</v>
      </c>
      <c r="BB27" s="83" t="s">
        <v>1283</v>
      </c>
      <c r="BC27" s="83"/>
    </row>
    <row r="28" spans="1:57" ht="30" x14ac:dyDescent="0.25">
      <c r="AA28" s="19"/>
      <c r="AB28" s="83"/>
      <c r="AC28" s="103"/>
      <c r="AD28" s="101"/>
      <c r="AE28" s="101" t="s">
        <v>1464</v>
      </c>
      <c r="AF28" s="102"/>
      <c r="AG28" s="90"/>
      <c r="AH28" s="90"/>
      <c r="AI28" s="83"/>
      <c r="AJ28" s="83"/>
      <c r="AK28" s="83"/>
      <c r="AL28" s="83"/>
      <c r="AM28" s="83"/>
      <c r="AN28" s="99"/>
      <c r="AO28" s="87"/>
      <c r="AP28" s="87"/>
      <c r="AQ28" s="93">
        <v>1</v>
      </c>
      <c r="AR28" s="101" t="s">
        <v>1464</v>
      </c>
      <c r="AS28" s="86" t="str">
        <f t="shared" si="6"/>
        <v>118 inches (450 mm)</v>
      </c>
      <c r="AT28" s="86" t="s">
        <v>1258</v>
      </c>
      <c r="AU28" s="86"/>
      <c r="AV28" s="83"/>
      <c r="AW28" s="83"/>
      <c r="AX28" s="85" t="s">
        <v>872</v>
      </c>
      <c r="AY28" s="94" t="s">
        <v>4</v>
      </c>
      <c r="AZ28" s="83" t="s">
        <v>1282</v>
      </c>
      <c r="BA28" s="89" t="str">
        <f t="shared" si="7"/>
        <v>Make Up Water (MU) (Non-Potable)00PVC</v>
      </c>
      <c r="BB28" s="83" t="s">
        <v>1283</v>
      </c>
      <c r="BC28" s="83"/>
    </row>
    <row r="29" spans="1:57" ht="30" x14ac:dyDescent="0.25">
      <c r="AA29" s="19"/>
      <c r="AB29" s="238" t="s">
        <v>1587</v>
      </c>
      <c r="AC29" s="103"/>
      <c r="AD29" s="101"/>
      <c r="AE29" s="101" t="s">
        <v>1465</v>
      </c>
      <c r="AF29" s="102"/>
      <c r="AG29" s="90"/>
      <c r="AH29" s="90"/>
      <c r="AI29" s="83"/>
      <c r="AJ29" s="83"/>
      <c r="AK29" s="83"/>
      <c r="AL29" s="83"/>
      <c r="AM29" s="83"/>
      <c r="AN29" s="83"/>
      <c r="AO29" s="83"/>
      <c r="AP29" s="83"/>
      <c r="AQ29" s="93">
        <v>1</v>
      </c>
      <c r="AR29" s="101" t="s">
        <v>1465</v>
      </c>
      <c r="AS29" s="86" t="str">
        <f t="shared" si="6"/>
        <v>120 inches (500 mm)</v>
      </c>
      <c r="AT29" s="86" t="s">
        <v>1258</v>
      </c>
      <c r="AU29" s="86"/>
      <c r="AV29" s="83"/>
      <c r="AW29" s="83"/>
      <c r="AX29" s="85" t="s">
        <v>863</v>
      </c>
      <c r="AY29" s="94" t="s">
        <v>4</v>
      </c>
      <c r="AZ29" s="83" t="s">
        <v>1284</v>
      </c>
      <c r="BA29" s="89" t="str">
        <f t="shared" si="7"/>
        <v>Chilled Water (CHW)00Stainless Steel</v>
      </c>
      <c r="BB29" s="83" t="s">
        <v>1283</v>
      </c>
      <c r="BC29" s="83"/>
    </row>
    <row r="30" spans="1:57" ht="30" x14ac:dyDescent="0.25">
      <c r="AA30" s="19"/>
      <c r="AB30" s="239" t="s">
        <v>1592</v>
      </c>
      <c r="AC30" s="103"/>
      <c r="AD30" s="101"/>
      <c r="AE30" s="101" t="s">
        <v>1466</v>
      </c>
      <c r="AF30" s="102"/>
      <c r="AG30" s="90"/>
      <c r="AH30" s="90"/>
      <c r="AI30" s="83"/>
      <c r="AJ30" s="83"/>
      <c r="AK30" s="83"/>
      <c r="AL30" s="83"/>
      <c r="AM30" s="83"/>
      <c r="AN30" s="83"/>
      <c r="AO30" s="83"/>
      <c r="AP30" s="83"/>
      <c r="AQ30" s="93">
        <v>1</v>
      </c>
      <c r="AR30" s="101" t="s">
        <v>1466</v>
      </c>
      <c r="AS30" s="86" t="str">
        <f t="shared" si="6"/>
        <v>124 inches (600 mm)</v>
      </c>
      <c r="AT30" s="86" t="s">
        <v>1259</v>
      </c>
      <c r="AU30" s="86"/>
      <c r="AV30" s="83"/>
      <c r="AW30" s="83"/>
      <c r="AX30" s="85" t="s">
        <v>865</v>
      </c>
      <c r="AY30" s="94" t="s">
        <v>4</v>
      </c>
      <c r="AZ30" s="83" t="s">
        <v>1284</v>
      </c>
      <c r="BA30" s="89" t="str">
        <f t="shared" si="7"/>
        <v>Condenser Water (CW)00Stainless Steel</v>
      </c>
      <c r="BB30" s="83" t="s">
        <v>1283</v>
      </c>
      <c r="BC30" s="83"/>
    </row>
    <row r="31" spans="1:57" ht="30" x14ac:dyDescent="0.25">
      <c r="AA31" s="19"/>
      <c r="AB31" s="239" t="s">
        <v>1591</v>
      </c>
      <c r="AC31" s="103"/>
      <c r="AD31" s="101"/>
      <c r="AE31" s="101" t="s">
        <v>1467</v>
      </c>
      <c r="AF31" s="102"/>
      <c r="AG31" s="90"/>
      <c r="AH31" s="90"/>
      <c r="AI31" s="83"/>
      <c r="AJ31" s="83"/>
      <c r="AK31" s="83"/>
      <c r="AL31" s="83"/>
      <c r="AM31" s="83"/>
      <c r="AN31" s="83"/>
      <c r="AO31" s="83"/>
      <c r="AP31" s="83"/>
      <c r="AQ31" s="93">
        <v>1</v>
      </c>
      <c r="AR31" s="101" t="s">
        <v>1467</v>
      </c>
      <c r="AS31" s="86" t="str">
        <f t="shared" si="6"/>
        <v>1&gt; 24 inches ( &gt; 600 mm)</v>
      </c>
      <c r="AT31" s="86" t="s">
        <v>1259</v>
      </c>
      <c r="AU31" s="86"/>
      <c r="AV31" s="83"/>
      <c r="AW31" s="83"/>
      <c r="AX31" s="85" t="s">
        <v>864</v>
      </c>
      <c r="AY31" s="94" t="s">
        <v>4</v>
      </c>
      <c r="AZ31" s="83" t="s">
        <v>1284</v>
      </c>
      <c r="BA31" s="89" t="str">
        <f t="shared" si="7"/>
        <v>Heating Hot Water (HHW)00Stainless Steel</v>
      </c>
      <c r="BB31" s="83" t="s">
        <v>1283</v>
      </c>
      <c r="BC31" s="83"/>
    </row>
    <row r="32" spans="1:57" ht="30" x14ac:dyDescent="0.25">
      <c r="AA32" s="19"/>
      <c r="AB32" s="239" t="s">
        <v>1590</v>
      </c>
      <c r="AC32" s="103"/>
      <c r="AD32" s="101"/>
      <c r="AE32" s="101"/>
      <c r="AF32" s="102"/>
      <c r="AG32" s="90"/>
      <c r="AH32" s="90"/>
      <c r="AI32" s="83"/>
      <c r="AJ32" s="83"/>
      <c r="AK32" s="83"/>
      <c r="AL32" s="83"/>
      <c r="AM32" s="83"/>
      <c r="AN32" s="83"/>
      <c r="AO32" s="83"/>
      <c r="AP32" s="83"/>
      <c r="AQ32" s="87">
        <v>2</v>
      </c>
      <c r="AR32" s="87" t="s">
        <v>1454</v>
      </c>
      <c r="AS32" s="86" t="str">
        <f t="shared" si="6"/>
        <v>22.5 inches (65 mm)</v>
      </c>
      <c r="AT32" s="86" t="s">
        <v>1256</v>
      </c>
      <c r="AU32" s="86"/>
      <c r="AV32" s="83"/>
      <c r="AW32" s="83"/>
      <c r="AX32" s="85" t="s">
        <v>872</v>
      </c>
      <c r="AY32" s="94" t="s">
        <v>4</v>
      </c>
      <c r="AZ32" s="83" t="s">
        <v>1284</v>
      </c>
      <c r="BA32" s="89" t="str">
        <f t="shared" si="7"/>
        <v>Make Up Water (MU) (Non-Potable)00Stainless Steel</v>
      </c>
      <c r="BB32" s="83" t="s">
        <v>1283</v>
      </c>
      <c r="BC32" s="83"/>
    </row>
    <row r="33" spans="27:55" x14ac:dyDescent="0.25">
      <c r="AA33" s="19"/>
      <c r="AB33" s="239" t="s">
        <v>1588</v>
      </c>
      <c r="AC33" s="103"/>
      <c r="AD33" s="103"/>
      <c r="AE33" s="103"/>
      <c r="AF33" s="102"/>
      <c r="AG33" s="83"/>
      <c r="AH33" s="83"/>
      <c r="AI33" s="83"/>
      <c r="AJ33" s="83"/>
      <c r="AK33" s="83"/>
      <c r="AL33" s="83"/>
      <c r="AM33" s="83"/>
      <c r="AN33" s="83"/>
      <c r="AO33" s="83"/>
      <c r="AP33" s="83"/>
      <c r="AQ33" s="87">
        <v>2</v>
      </c>
      <c r="AR33" s="88" t="s">
        <v>1455</v>
      </c>
      <c r="AS33" s="86" t="str">
        <f t="shared" si="6"/>
        <v>23 inches (80 mm)</v>
      </c>
      <c r="AT33" s="86" t="s">
        <v>1256</v>
      </c>
      <c r="AU33" s="83"/>
      <c r="AV33" s="83"/>
      <c r="AW33" s="83"/>
      <c r="AX33" s="85" t="s">
        <v>863</v>
      </c>
      <c r="AY33" s="94" t="s">
        <v>1279</v>
      </c>
      <c r="AZ33" s="83" t="s">
        <v>1277</v>
      </c>
      <c r="BA33" s="89" t="str">
        <f t="shared" si="7"/>
        <v>Chilled Water (CHW)34Carbon Steel</v>
      </c>
      <c r="BB33" s="83" t="s">
        <v>1285</v>
      </c>
      <c r="BC33" s="83"/>
    </row>
    <row r="34" spans="27:55" ht="30" x14ac:dyDescent="0.25">
      <c r="AA34" s="19"/>
      <c r="AB34" s="239" t="s">
        <v>1589</v>
      </c>
      <c r="AC34" s="103"/>
      <c r="AD34" s="103"/>
      <c r="AE34" s="103"/>
      <c r="AF34" s="102"/>
      <c r="AG34" s="83"/>
      <c r="AH34" s="83"/>
      <c r="AI34" s="83"/>
      <c r="AJ34" s="83"/>
      <c r="AK34" s="83"/>
      <c r="AL34" s="83"/>
      <c r="AM34" s="83"/>
      <c r="AN34" s="83"/>
      <c r="AO34" s="83"/>
      <c r="AP34" s="83"/>
      <c r="AQ34" s="87">
        <v>2</v>
      </c>
      <c r="AR34" s="88" t="s">
        <v>1456</v>
      </c>
      <c r="AS34" s="86" t="str">
        <f t="shared" si="6"/>
        <v>24 inches (100 mm)</v>
      </c>
      <c r="AT34" s="86" t="s">
        <v>1256</v>
      </c>
      <c r="AU34" s="83"/>
      <c r="AV34" s="83"/>
      <c r="AW34" s="83"/>
      <c r="AX34" s="85" t="s">
        <v>865</v>
      </c>
      <c r="AY34" s="94" t="s">
        <v>1279</v>
      </c>
      <c r="AZ34" s="83" t="s">
        <v>1277</v>
      </c>
      <c r="BA34" s="89" t="str">
        <f t="shared" si="7"/>
        <v>Condenser Water (CW)34Carbon Steel</v>
      </c>
      <c r="BB34" s="83" t="s">
        <v>1285</v>
      </c>
      <c r="BC34" s="83"/>
    </row>
    <row r="35" spans="27:55" ht="30" x14ac:dyDescent="0.25">
      <c r="AB35" s="86"/>
      <c r="AC35" s="83"/>
      <c r="AD35" s="83"/>
      <c r="AE35" s="83"/>
      <c r="AF35" s="83"/>
      <c r="AG35" s="83"/>
      <c r="AH35" s="83"/>
      <c r="AI35" s="83"/>
      <c r="AJ35" s="83"/>
      <c r="AK35" s="83"/>
      <c r="AL35" s="83"/>
      <c r="AM35" s="83"/>
      <c r="AN35" s="83"/>
      <c r="AO35" s="83"/>
      <c r="AP35" s="83"/>
      <c r="AQ35" s="87">
        <v>2</v>
      </c>
      <c r="AR35" s="101" t="s">
        <v>1457</v>
      </c>
      <c r="AS35" s="86" t="str">
        <f t="shared" si="6"/>
        <v>25 inches (125 mm)</v>
      </c>
      <c r="AT35" s="86" t="s">
        <v>1256</v>
      </c>
      <c r="AU35" s="83"/>
      <c r="AV35" s="83"/>
      <c r="AW35" s="83"/>
      <c r="AX35" s="85" t="s">
        <v>864</v>
      </c>
      <c r="AY35" s="94" t="s">
        <v>1279</v>
      </c>
      <c r="AZ35" s="83" t="s">
        <v>1277</v>
      </c>
      <c r="BA35" s="89" t="str">
        <f t="shared" si="7"/>
        <v>Heating Hot Water (HHW)34Carbon Steel</v>
      </c>
      <c r="BB35" s="83" t="s">
        <v>1285</v>
      </c>
      <c r="BC35" s="83"/>
    </row>
    <row r="36" spans="27:55" ht="30" x14ac:dyDescent="0.25">
      <c r="AB36" s="86"/>
      <c r="AC36" s="83"/>
      <c r="AD36" s="83"/>
      <c r="AE36" s="83"/>
      <c r="AF36" s="83"/>
      <c r="AG36" s="83"/>
      <c r="AH36" s="83"/>
      <c r="AI36" s="83"/>
      <c r="AJ36" s="83"/>
      <c r="AK36" s="83"/>
      <c r="AL36" s="83"/>
      <c r="AM36" s="83"/>
      <c r="AN36" s="83"/>
      <c r="AO36" s="83"/>
      <c r="AP36" s="83"/>
      <c r="AQ36" s="87">
        <v>2</v>
      </c>
      <c r="AR36" s="101" t="s">
        <v>1458</v>
      </c>
      <c r="AS36" s="86" t="str">
        <f t="shared" si="6"/>
        <v>26 inches (150 mm)</v>
      </c>
      <c r="AT36" s="86" t="s">
        <v>1256</v>
      </c>
      <c r="AU36" s="83"/>
      <c r="AV36" s="83"/>
      <c r="AW36" s="83"/>
      <c r="AX36" s="85" t="s">
        <v>872</v>
      </c>
      <c r="AY36" s="94" t="s">
        <v>1279</v>
      </c>
      <c r="AZ36" s="83" t="s">
        <v>1277</v>
      </c>
      <c r="BA36" s="89" t="str">
        <f t="shared" si="7"/>
        <v>Make Up Water (MU) (Non-Potable)34Carbon Steel</v>
      </c>
      <c r="BB36" s="83" t="s">
        <v>1285</v>
      </c>
      <c r="BC36" s="83"/>
    </row>
    <row r="37" spans="27:55" x14ac:dyDescent="0.25">
      <c r="AB37" s="83"/>
      <c r="AC37" s="83"/>
      <c r="AD37" s="83"/>
      <c r="AE37" s="83"/>
      <c r="AF37" s="83"/>
      <c r="AG37" s="83"/>
      <c r="AH37" s="83"/>
      <c r="AI37" s="83"/>
      <c r="AJ37" s="83"/>
      <c r="AK37" s="83"/>
      <c r="AL37" s="83"/>
      <c r="AM37" s="83"/>
      <c r="AN37" s="83"/>
      <c r="AO37" s="83"/>
      <c r="AP37" s="83"/>
      <c r="AQ37" s="87">
        <v>2</v>
      </c>
      <c r="AR37" s="101" t="s">
        <v>1459</v>
      </c>
      <c r="AS37" s="86" t="str">
        <f t="shared" si="6"/>
        <v>28 inches (200 mm)</v>
      </c>
      <c r="AT37" s="86" t="s">
        <v>1256</v>
      </c>
      <c r="AU37" s="83"/>
      <c r="AV37" s="83"/>
      <c r="AW37" s="83"/>
      <c r="AX37" s="85" t="s">
        <v>863</v>
      </c>
      <c r="AY37" s="94" t="s">
        <v>1280</v>
      </c>
      <c r="AZ37" s="83" t="s">
        <v>1277</v>
      </c>
      <c r="BA37" s="89" t="str">
        <f t="shared" si="7"/>
        <v>Chilled Water (CHW)01Carbon Steel</v>
      </c>
      <c r="BB37" s="83" t="s">
        <v>1285</v>
      </c>
      <c r="BC37" s="83"/>
    </row>
    <row r="38" spans="27:55" ht="30" x14ac:dyDescent="0.25">
      <c r="AB38" s="83"/>
      <c r="AC38" s="83"/>
      <c r="AD38" s="83"/>
      <c r="AE38" s="83"/>
      <c r="AF38" s="83"/>
      <c r="AG38" s="83"/>
      <c r="AH38" s="83"/>
      <c r="AI38" s="83"/>
      <c r="AJ38" s="83"/>
      <c r="AK38" s="83"/>
      <c r="AL38" s="83"/>
      <c r="AM38" s="83"/>
      <c r="AN38" s="83"/>
      <c r="AO38" s="83"/>
      <c r="AP38" s="83"/>
      <c r="AQ38" s="87">
        <v>2</v>
      </c>
      <c r="AR38" s="101" t="s">
        <v>1460</v>
      </c>
      <c r="AS38" s="86" t="str">
        <f t="shared" si="6"/>
        <v>210 inches (250 mm)</v>
      </c>
      <c r="AT38" s="86" t="s">
        <v>1256</v>
      </c>
      <c r="AU38" s="83"/>
      <c r="AV38" s="83"/>
      <c r="AW38" s="83"/>
      <c r="AX38" s="85" t="s">
        <v>865</v>
      </c>
      <c r="AY38" s="94" t="s">
        <v>1280</v>
      </c>
      <c r="AZ38" s="83" t="s">
        <v>1277</v>
      </c>
      <c r="BA38" s="89" t="str">
        <f t="shared" si="7"/>
        <v>Condenser Water (CW)01Carbon Steel</v>
      </c>
      <c r="BB38" s="83" t="s">
        <v>1285</v>
      </c>
      <c r="BC38" s="83"/>
    </row>
    <row r="39" spans="27:55" ht="30" x14ac:dyDescent="0.25">
      <c r="AB39" s="83"/>
      <c r="AC39" s="83"/>
      <c r="AD39" s="83"/>
      <c r="AE39" s="83"/>
      <c r="AF39" s="83"/>
      <c r="AG39" s="83"/>
      <c r="AH39" s="83"/>
      <c r="AI39" s="83"/>
      <c r="AJ39" s="83"/>
      <c r="AK39" s="83"/>
      <c r="AL39" s="83"/>
      <c r="AM39" s="83"/>
      <c r="AN39" s="83"/>
      <c r="AO39" s="83"/>
      <c r="AP39" s="83"/>
      <c r="AQ39" s="87">
        <v>2</v>
      </c>
      <c r="AR39" s="101" t="s">
        <v>1461</v>
      </c>
      <c r="AS39" s="86" t="str">
        <f t="shared" si="6"/>
        <v>212 inches (300 mm)</v>
      </c>
      <c r="AT39" s="86" t="s">
        <v>1257</v>
      </c>
      <c r="AU39" s="83"/>
      <c r="AV39" s="83"/>
      <c r="AW39" s="83"/>
      <c r="AX39" s="85" t="s">
        <v>864</v>
      </c>
      <c r="AY39" s="94" t="s">
        <v>1280</v>
      </c>
      <c r="AZ39" s="83" t="s">
        <v>1277</v>
      </c>
      <c r="BA39" s="89" t="str">
        <f t="shared" si="7"/>
        <v>Heating Hot Water (HHW)01Carbon Steel</v>
      </c>
      <c r="BB39" s="83" t="s">
        <v>1285</v>
      </c>
      <c r="BC39" s="83"/>
    </row>
    <row r="40" spans="27:55" ht="30" x14ac:dyDescent="0.25">
      <c r="AB40" s="83"/>
      <c r="AC40" s="83"/>
      <c r="AD40" s="83"/>
      <c r="AE40" s="83"/>
      <c r="AF40" s="83"/>
      <c r="AG40" s="83"/>
      <c r="AH40" s="83"/>
      <c r="AI40" s="83"/>
      <c r="AJ40" s="83"/>
      <c r="AK40" s="83"/>
      <c r="AL40" s="83"/>
      <c r="AM40" s="83"/>
      <c r="AN40" s="83"/>
      <c r="AO40" s="83"/>
      <c r="AP40" s="83"/>
      <c r="AQ40" s="87">
        <v>2</v>
      </c>
      <c r="AR40" s="101" t="s">
        <v>1462</v>
      </c>
      <c r="AS40" s="86" t="str">
        <f t="shared" si="6"/>
        <v>214 inches (350 mm)</v>
      </c>
      <c r="AT40" s="86" t="s">
        <v>1257</v>
      </c>
      <c r="AU40" s="83"/>
      <c r="AV40" s="83"/>
      <c r="AW40" s="83"/>
      <c r="AX40" s="85" t="s">
        <v>872</v>
      </c>
      <c r="AY40" s="94" t="s">
        <v>1280</v>
      </c>
      <c r="AZ40" s="83" t="s">
        <v>1277</v>
      </c>
      <c r="BA40" s="89" t="str">
        <f t="shared" si="7"/>
        <v>Make Up Water (MU) (Non-Potable)01Carbon Steel</v>
      </c>
      <c r="BB40" s="83" t="s">
        <v>1285</v>
      </c>
      <c r="BC40" s="83"/>
    </row>
    <row r="41" spans="27:55" ht="30" x14ac:dyDescent="0.25">
      <c r="AB41" s="83"/>
      <c r="AC41" s="83"/>
      <c r="AD41" s="83"/>
      <c r="AE41" s="83"/>
      <c r="AF41" s="83"/>
      <c r="AG41" s="83"/>
      <c r="AH41" s="83"/>
      <c r="AI41" s="83"/>
      <c r="AJ41" s="83"/>
      <c r="AK41" s="83"/>
      <c r="AL41" s="83"/>
      <c r="AM41" s="83"/>
      <c r="AN41" s="83"/>
      <c r="AO41" s="83"/>
      <c r="AP41" s="83"/>
      <c r="AQ41" s="87">
        <v>2</v>
      </c>
      <c r="AR41" s="101" t="s">
        <v>1463</v>
      </c>
      <c r="AS41" s="86" t="str">
        <f t="shared" si="6"/>
        <v>216 inches (400 mm)</v>
      </c>
      <c r="AT41" s="86" t="s">
        <v>1257</v>
      </c>
      <c r="AU41" s="83"/>
      <c r="AV41" s="83"/>
      <c r="AW41" s="83"/>
      <c r="AX41" s="85" t="s">
        <v>1172</v>
      </c>
      <c r="AY41" s="94" t="s">
        <v>4</v>
      </c>
      <c r="AZ41" s="83" t="s">
        <v>1277</v>
      </c>
      <c r="BA41" s="89" t="str">
        <f t="shared" si="7"/>
        <v>* High Temperature Hot Water (HTHW)00Carbon Steel</v>
      </c>
      <c r="BB41" s="83" t="s">
        <v>1283</v>
      </c>
      <c r="BC41" s="83"/>
    </row>
    <row r="42" spans="27:55" ht="30" x14ac:dyDescent="0.25">
      <c r="AB42" s="83"/>
      <c r="AC42" s="83"/>
      <c r="AD42" s="83"/>
      <c r="AE42" s="83"/>
      <c r="AF42" s="83"/>
      <c r="AG42" s="83"/>
      <c r="AH42" s="83"/>
      <c r="AI42" s="83"/>
      <c r="AJ42" s="83"/>
      <c r="AK42" s="83"/>
      <c r="AL42" s="83"/>
      <c r="AM42" s="83"/>
      <c r="AN42" s="83"/>
      <c r="AO42" s="83"/>
      <c r="AP42" s="83"/>
      <c r="AQ42" s="87">
        <v>2</v>
      </c>
      <c r="AR42" s="101" t="s">
        <v>1464</v>
      </c>
      <c r="AS42" s="86" t="str">
        <f t="shared" si="6"/>
        <v>218 inches (450 mm)</v>
      </c>
      <c r="AT42" s="86" t="s">
        <v>1258</v>
      </c>
      <c r="AU42" s="83"/>
      <c r="AV42" s="83"/>
      <c r="AW42" s="83"/>
      <c r="AX42" s="85" t="s">
        <v>1173</v>
      </c>
      <c r="AY42" s="94" t="s">
        <v>4</v>
      </c>
      <c r="AZ42" s="83" t="s">
        <v>1277</v>
      </c>
      <c r="BA42" s="89" t="str">
        <f t="shared" si="7"/>
        <v>* Domestic Hot Water (DHW)00Carbon Steel</v>
      </c>
      <c r="BB42" s="83" t="s">
        <v>1283</v>
      </c>
      <c r="BC42" s="83"/>
    </row>
    <row r="43" spans="27:55" ht="30" x14ac:dyDescent="0.25">
      <c r="AB43" s="83"/>
      <c r="AC43" s="83"/>
      <c r="AD43" s="83"/>
      <c r="AE43" s="83"/>
      <c r="AF43" s="83"/>
      <c r="AG43" s="83"/>
      <c r="AH43" s="83"/>
      <c r="AI43" s="83"/>
      <c r="AJ43" s="83"/>
      <c r="AK43" s="83"/>
      <c r="AL43" s="83"/>
      <c r="AM43" s="83"/>
      <c r="AN43" s="83"/>
      <c r="AO43" s="83"/>
      <c r="AP43" s="83"/>
      <c r="AQ43" s="87">
        <v>2</v>
      </c>
      <c r="AR43" s="101" t="s">
        <v>1465</v>
      </c>
      <c r="AS43" s="86" t="str">
        <f t="shared" si="6"/>
        <v>220 inches (500 mm)</v>
      </c>
      <c r="AT43" s="86" t="s">
        <v>1258</v>
      </c>
      <c r="AU43" s="83"/>
      <c r="AV43" s="83"/>
      <c r="AW43" s="83"/>
      <c r="AX43" s="85" t="s">
        <v>1174</v>
      </c>
      <c r="AY43" s="94" t="s">
        <v>4</v>
      </c>
      <c r="AZ43" s="83" t="s">
        <v>1277</v>
      </c>
      <c r="BA43" s="89" t="str">
        <f t="shared" si="7"/>
        <v>* Domestic Cold Water (DCW)00Carbon Steel</v>
      </c>
      <c r="BB43" s="83" t="s">
        <v>1283</v>
      </c>
      <c r="BC43" s="83"/>
    </row>
    <row r="44" spans="27:55" ht="30" x14ac:dyDescent="0.25">
      <c r="AB44" s="83"/>
      <c r="AC44" s="83"/>
      <c r="AD44" s="83"/>
      <c r="AE44" s="83"/>
      <c r="AF44" s="83"/>
      <c r="AG44" s="83"/>
      <c r="AH44" s="83"/>
      <c r="AI44" s="83"/>
      <c r="AJ44" s="83"/>
      <c r="AK44" s="83"/>
      <c r="AL44" s="83"/>
      <c r="AM44" s="83"/>
      <c r="AN44" s="83"/>
      <c r="AO44" s="83"/>
      <c r="AP44" s="83"/>
      <c r="AQ44" s="87">
        <v>2</v>
      </c>
      <c r="AR44" s="101" t="s">
        <v>1466</v>
      </c>
      <c r="AS44" s="86" t="str">
        <f t="shared" si="6"/>
        <v>224 inches (600 mm)</v>
      </c>
      <c r="AT44" s="86" t="s">
        <v>1259</v>
      </c>
      <c r="AU44" s="83"/>
      <c r="AV44" s="83"/>
      <c r="AW44" s="83"/>
      <c r="AX44" s="85" t="s">
        <v>1175</v>
      </c>
      <c r="AY44" s="94" t="s">
        <v>4</v>
      </c>
      <c r="AZ44" s="83" t="s">
        <v>1277</v>
      </c>
      <c r="BA44" s="89" t="str">
        <f t="shared" si="7"/>
        <v>* Steam Condensate (SC)00Carbon Steel</v>
      </c>
      <c r="BB44" s="83" t="s">
        <v>1283</v>
      </c>
      <c r="BC44" s="83"/>
    </row>
    <row r="45" spans="27:55" ht="30" x14ac:dyDescent="0.25">
      <c r="AB45" s="83"/>
      <c r="AC45" s="83"/>
      <c r="AD45" s="83"/>
      <c r="AE45" s="83"/>
      <c r="AF45" s="83"/>
      <c r="AG45" s="83"/>
      <c r="AH45" s="83"/>
      <c r="AI45" s="83"/>
      <c r="AJ45" s="83"/>
      <c r="AK45" s="83"/>
      <c r="AL45" s="83"/>
      <c r="AM45" s="83"/>
      <c r="AN45" s="83"/>
      <c r="AO45" s="83"/>
      <c r="AP45" s="83"/>
      <c r="AQ45" s="87">
        <v>2</v>
      </c>
      <c r="AR45" s="101" t="s">
        <v>1467</v>
      </c>
      <c r="AS45" s="86" t="str">
        <f t="shared" si="6"/>
        <v>2&gt; 24 inches ( &gt; 600 mm)</v>
      </c>
      <c r="AT45" s="86" t="s">
        <v>1259</v>
      </c>
      <c r="AU45" s="83"/>
      <c r="AV45" s="83"/>
      <c r="AW45" s="83"/>
      <c r="AX45" s="85" t="s">
        <v>1176</v>
      </c>
      <c r="AY45" s="94" t="s">
        <v>4</v>
      </c>
      <c r="AZ45" s="83" t="s">
        <v>1277</v>
      </c>
      <c r="BA45" s="89" t="str">
        <f t="shared" si="7"/>
        <v>* Process Water (PrW)00Carbon Steel</v>
      </c>
      <c r="BB45" s="83" t="s">
        <v>1283</v>
      </c>
      <c r="BC45" s="83"/>
    </row>
    <row r="46" spans="27:55" x14ac:dyDescent="0.25">
      <c r="AX46" s="85" t="s">
        <v>1178</v>
      </c>
      <c r="AY46" s="94" t="s">
        <v>4</v>
      </c>
      <c r="AZ46" s="83" t="s">
        <v>1277</v>
      </c>
      <c r="BA46" s="89" t="str">
        <f t="shared" si="7"/>
        <v>* Brine (BW)00Carbon Steel</v>
      </c>
      <c r="BB46" s="83" t="s">
        <v>1283</v>
      </c>
      <c r="BC46" s="83"/>
    </row>
    <row r="47" spans="27:55" ht="30" x14ac:dyDescent="0.25">
      <c r="AX47" s="85" t="s">
        <v>1179</v>
      </c>
      <c r="AY47" s="94" t="s">
        <v>4</v>
      </c>
      <c r="AZ47" s="83" t="s">
        <v>1277</v>
      </c>
      <c r="BA47" s="89" t="str">
        <f t="shared" si="7"/>
        <v>* Deionized Water (DIW)00Carbon Steel</v>
      </c>
      <c r="BB47" s="83" t="s">
        <v>1283</v>
      </c>
      <c r="BC47" s="83"/>
    </row>
    <row r="48" spans="27:55" ht="30" x14ac:dyDescent="0.25">
      <c r="AX48" s="85" t="s">
        <v>1180</v>
      </c>
      <c r="AY48" s="94" t="s">
        <v>4</v>
      </c>
      <c r="AZ48" s="83" t="s">
        <v>1277</v>
      </c>
      <c r="BA48" s="89" t="str">
        <f t="shared" si="7"/>
        <v>* Reverse Osmosis Water (RO)00Carbon Steel</v>
      </c>
      <c r="BB48" s="83" t="s">
        <v>1283</v>
      </c>
      <c r="BC48" s="83"/>
    </row>
    <row r="49" spans="50:55" x14ac:dyDescent="0.25">
      <c r="AX49" s="85" t="s">
        <v>1177</v>
      </c>
      <c r="AY49" s="94" t="s">
        <v>4</v>
      </c>
      <c r="AZ49" s="83" t="s">
        <v>1277</v>
      </c>
      <c r="BA49" s="89" t="str">
        <f>_xlfn.CONCAT(AX49,AY49,AZ49)</f>
        <v>* Pool Water00Carbon Steel</v>
      </c>
      <c r="BB49" s="83" t="s">
        <v>1283</v>
      </c>
      <c r="BC49" s="83"/>
    </row>
    <row r="50" spans="50:55" x14ac:dyDescent="0.25">
      <c r="AX50" s="85" t="s">
        <v>863</v>
      </c>
      <c r="AY50" s="94" t="s">
        <v>1279</v>
      </c>
      <c r="AZ50" s="83" t="s">
        <v>1281</v>
      </c>
      <c r="BA50" s="89" t="str">
        <f t="shared" ref="BA50:BA113" si="9">_xlfn.CONCAT(AX50,AY50,AZ50)</f>
        <v>Chilled Water (CHW)34Copper</v>
      </c>
      <c r="BB50" s="83" t="s">
        <v>1285</v>
      </c>
    </row>
    <row r="51" spans="50:55" x14ac:dyDescent="0.25">
      <c r="AX51" s="85" t="s">
        <v>865</v>
      </c>
      <c r="AY51" s="94" t="s">
        <v>1279</v>
      </c>
      <c r="AZ51" s="83" t="s">
        <v>1281</v>
      </c>
      <c r="BA51" s="89" t="str">
        <f t="shared" si="9"/>
        <v>Condenser Water (CW)34Copper</v>
      </c>
      <c r="BB51" s="83" t="s">
        <v>1285</v>
      </c>
    </row>
    <row r="52" spans="50:55" x14ac:dyDescent="0.25">
      <c r="AX52" s="85" t="s">
        <v>864</v>
      </c>
      <c r="AY52" s="94" t="s">
        <v>1279</v>
      </c>
      <c r="AZ52" s="83" t="s">
        <v>1281</v>
      </c>
      <c r="BA52" s="89" t="str">
        <f t="shared" si="9"/>
        <v>Heating Hot Water (HHW)34Copper</v>
      </c>
      <c r="BB52" s="83" t="s">
        <v>1285</v>
      </c>
    </row>
    <row r="53" spans="50:55" ht="30" x14ac:dyDescent="0.25">
      <c r="AX53" s="85" t="s">
        <v>872</v>
      </c>
      <c r="AY53" s="94" t="s">
        <v>1279</v>
      </c>
      <c r="AZ53" s="83" t="s">
        <v>1281</v>
      </c>
      <c r="BA53" s="89" t="str">
        <f t="shared" si="9"/>
        <v>Make Up Water (MU) (Non-Potable)34Copper</v>
      </c>
      <c r="BB53" s="83" t="s">
        <v>1285</v>
      </c>
    </row>
    <row r="54" spans="50:55" x14ac:dyDescent="0.25">
      <c r="AX54" s="85" t="s">
        <v>863</v>
      </c>
      <c r="AY54" s="94" t="s">
        <v>1280</v>
      </c>
      <c r="AZ54" s="83" t="s">
        <v>1281</v>
      </c>
      <c r="BA54" s="89" t="str">
        <f t="shared" si="9"/>
        <v>Chilled Water (CHW)01Copper</v>
      </c>
      <c r="BB54" s="83" t="s">
        <v>1285</v>
      </c>
    </row>
    <row r="55" spans="50:55" x14ac:dyDescent="0.25">
      <c r="AX55" s="85" t="s">
        <v>865</v>
      </c>
      <c r="AY55" s="94" t="s">
        <v>1280</v>
      </c>
      <c r="AZ55" s="83" t="s">
        <v>1281</v>
      </c>
      <c r="BA55" s="89" t="str">
        <f t="shared" si="9"/>
        <v>Condenser Water (CW)01Copper</v>
      </c>
      <c r="BB55" s="83" t="s">
        <v>1285</v>
      </c>
    </row>
    <row r="56" spans="50:55" x14ac:dyDescent="0.25">
      <c r="AX56" s="85" t="s">
        <v>864</v>
      </c>
      <c r="AY56" s="94" t="s">
        <v>1280</v>
      </c>
      <c r="AZ56" s="83" t="s">
        <v>1281</v>
      </c>
      <c r="BA56" s="89" t="str">
        <f t="shared" si="9"/>
        <v>Heating Hot Water (HHW)01Copper</v>
      </c>
      <c r="BB56" s="83" t="s">
        <v>1285</v>
      </c>
    </row>
    <row r="57" spans="50:55" ht="30" x14ac:dyDescent="0.25">
      <c r="AX57" s="85" t="s">
        <v>872</v>
      </c>
      <c r="AY57" s="94" t="s">
        <v>1280</v>
      </c>
      <c r="AZ57" s="83" t="s">
        <v>1281</v>
      </c>
      <c r="BA57" s="89" t="str">
        <f t="shared" si="9"/>
        <v>Make Up Water (MU) (Non-Potable)01Copper</v>
      </c>
      <c r="BB57" s="83" t="s">
        <v>1285</v>
      </c>
    </row>
    <row r="58" spans="50:55" ht="30" x14ac:dyDescent="0.25">
      <c r="AX58" s="85" t="s">
        <v>1172</v>
      </c>
      <c r="AY58" s="94" t="s">
        <v>4</v>
      </c>
      <c r="AZ58" s="83" t="s">
        <v>1281</v>
      </c>
      <c r="BA58" s="89" t="str">
        <f t="shared" si="9"/>
        <v>* High Temperature Hot Water (HTHW)00Copper</v>
      </c>
      <c r="BB58" s="83" t="s">
        <v>1283</v>
      </c>
    </row>
    <row r="59" spans="50:55" ht="30" x14ac:dyDescent="0.25">
      <c r="AX59" s="85" t="s">
        <v>1173</v>
      </c>
      <c r="AY59" s="94" t="s">
        <v>4</v>
      </c>
      <c r="AZ59" s="83" t="s">
        <v>1281</v>
      </c>
      <c r="BA59" s="89" t="str">
        <f t="shared" si="9"/>
        <v>* Domestic Hot Water (DHW)00Copper</v>
      </c>
      <c r="BB59" s="83" t="s">
        <v>1283</v>
      </c>
    </row>
    <row r="60" spans="50:55" ht="30" x14ac:dyDescent="0.25">
      <c r="AX60" s="85" t="s">
        <v>1174</v>
      </c>
      <c r="AY60" s="94" t="s">
        <v>4</v>
      </c>
      <c r="AZ60" s="83" t="s">
        <v>1281</v>
      </c>
      <c r="BA60" s="89" t="str">
        <f t="shared" si="9"/>
        <v>* Domestic Cold Water (DCW)00Copper</v>
      </c>
      <c r="BB60" s="83" t="s">
        <v>1283</v>
      </c>
    </row>
    <row r="61" spans="50:55" x14ac:dyDescent="0.25">
      <c r="AX61" s="85" t="s">
        <v>1175</v>
      </c>
      <c r="AY61" s="94" t="s">
        <v>4</v>
      </c>
      <c r="AZ61" s="83" t="s">
        <v>1281</v>
      </c>
      <c r="BA61" s="89" t="str">
        <f t="shared" si="9"/>
        <v>* Steam Condensate (SC)00Copper</v>
      </c>
      <c r="BB61" s="83" t="s">
        <v>1283</v>
      </c>
    </row>
    <row r="62" spans="50:55" x14ac:dyDescent="0.25">
      <c r="AX62" s="85" t="s">
        <v>1176</v>
      </c>
      <c r="AY62" s="94" t="s">
        <v>4</v>
      </c>
      <c r="AZ62" s="83" t="s">
        <v>1281</v>
      </c>
      <c r="BA62" s="89" t="str">
        <f t="shared" si="9"/>
        <v>* Process Water (PrW)00Copper</v>
      </c>
      <c r="BB62" s="83" t="s">
        <v>1283</v>
      </c>
    </row>
    <row r="63" spans="50:55" x14ac:dyDescent="0.25">
      <c r="AX63" s="85" t="s">
        <v>1178</v>
      </c>
      <c r="AY63" s="94" t="s">
        <v>4</v>
      </c>
      <c r="AZ63" s="83" t="s">
        <v>1281</v>
      </c>
      <c r="BA63" s="89" t="str">
        <f t="shared" si="9"/>
        <v>* Brine (BW)00Copper</v>
      </c>
      <c r="BB63" s="83" t="s">
        <v>1283</v>
      </c>
    </row>
    <row r="64" spans="50:55" x14ac:dyDescent="0.25">
      <c r="AX64" s="85" t="s">
        <v>1179</v>
      </c>
      <c r="AY64" s="94" t="s">
        <v>4</v>
      </c>
      <c r="AZ64" s="83" t="s">
        <v>1281</v>
      </c>
      <c r="BA64" s="89" t="str">
        <f t="shared" si="9"/>
        <v>* Deionized Water (DIW)00Copper</v>
      </c>
      <c r="BB64" s="83" t="s">
        <v>1283</v>
      </c>
    </row>
    <row r="65" spans="50:54" ht="30" x14ac:dyDescent="0.25">
      <c r="AX65" s="85" t="s">
        <v>1180</v>
      </c>
      <c r="AY65" s="94" t="s">
        <v>4</v>
      </c>
      <c r="AZ65" s="83" t="s">
        <v>1281</v>
      </c>
      <c r="BA65" s="89" t="str">
        <f t="shared" si="9"/>
        <v>* Reverse Osmosis Water (RO)00Copper</v>
      </c>
      <c r="BB65" s="83" t="s">
        <v>1283</v>
      </c>
    </row>
    <row r="66" spans="50:54" x14ac:dyDescent="0.25">
      <c r="AX66" s="85" t="s">
        <v>1177</v>
      </c>
      <c r="AY66" s="94" t="s">
        <v>4</v>
      </c>
      <c r="AZ66" s="83" t="s">
        <v>1281</v>
      </c>
      <c r="BA66" s="89" t="str">
        <f t="shared" si="9"/>
        <v>* Pool Water00Copper</v>
      </c>
      <c r="BB66" s="83" t="s">
        <v>1283</v>
      </c>
    </row>
    <row r="67" spans="50:54" x14ac:dyDescent="0.25">
      <c r="AX67" s="85" t="s">
        <v>863</v>
      </c>
      <c r="AY67" s="94" t="s">
        <v>1279</v>
      </c>
      <c r="AZ67" s="83" t="s">
        <v>905</v>
      </c>
      <c r="BA67" s="89" t="str">
        <f t="shared" si="9"/>
        <v>Chilled Water (CHW)34Other</v>
      </c>
      <c r="BB67" s="83" t="s">
        <v>1285</v>
      </c>
    </row>
    <row r="68" spans="50:54" x14ac:dyDescent="0.25">
      <c r="AX68" s="85" t="s">
        <v>865</v>
      </c>
      <c r="AY68" s="94" t="s">
        <v>1279</v>
      </c>
      <c r="AZ68" s="83" t="s">
        <v>905</v>
      </c>
      <c r="BA68" s="89" t="str">
        <f t="shared" si="9"/>
        <v>Condenser Water (CW)34Other</v>
      </c>
      <c r="BB68" s="83" t="s">
        <v>1285</v>
      </c>
    </row>
    <row r="69" spans="50:54" x14ac:dyDescent="0.25">
      <c r="AX69" s="85" t="s">
        <v>864</v>
      </c>
      <c r="AY69" s="94" t="s">
        <v>1279</v>
      </c>
      <c r="AZ69" s="83" t="s">
        <v>905</v>
      </c>
      <c r="BA69" s="89" t="str">
        <f t="shared" si="9"/>
        <v>Heating Hot Water (HHW)34Other</v>
      </c>
      <c r="BB69" s="83" t="s">
        <v>1285</v>
      </c>
    </row>
    <row r="70" spans="50:54" ht="30" x14ac:dyDescent="0.25">
      <c r="AX70" s="85" t="s">
        <v>872</v>
      </c>
      <c r="AY70" s="94" t="s">
        <v>1279</v>
      </c>
      <c r="AZ70" s="83" t="s">
        <v>905</v>
      </c>
      <c r="BA70" s="89" t="str">
        <f t="shared" si="9"/>
        <v>Make Up Water (MU) (Non-Potable)34Other</v>
      </c>
      <c r="BB70" s="83" t="s">
        <v>1285</v>
      </c>
    </row>
    <row r="71" spans="50:54" x14ac:dyDescent="0.25">
      <c r="AX71" s="85" t="s">
        <v>863</v>
      </c>
      <c r="AY71" s="94" t="s">
        <v>1280</v>
      </c>
      <c r="AZ71" s="83" t="s">
        <v>905</v>
      </c>
      <c r="BA71" s="89" t="str">
        <f t="shared" si="9"/>
        <v>Chilled Water (CHW)01Other</v>
      </c>
      <c r="BB71" s="83" t="s">
        <v>1285</v>
      </c>
    </row>
    <row r="72" spans="50:54" x14ac:dyDescent="0.25">
      <c r="AX72" s="85" t="s">
        <v>865</v>
      </c>
      <c r="AY72" s="94" t="s">
        <v>1280</v>
      </c>
      <c r="AZ72" s="83" t="s">
        <v>905</v>
      </c>
      <c r="BA72" s="89" t="str">
        <f t="shared" si="9"/>
        <v>Condenser Water (CW)01Other</v>
      </c>
      <c r="BB72" s="83" t="s">
        <v>1285</v>
      </c>
    </row>
    <row r="73" spans="50:54" x14ac:dyDescent="0.25">
      <c r="AX73" s="85" t="s">
        <v>864</v>
      </c>
      <c r="AY73" s="94" t="s">
        <v>1280</v>
      </c>
      <c r="AZ73" s="83" t="s">
        <v>905</v>
      </c>
      <c r="BA73" s="89" t="str">
        <f t="shared" si="9"/>
        <v>Heating Hot Water (HHW)01Other</v>
      </c>
      <c r="BB73" s="83" t="s">
        <v>1285</v>
      </c>
    </row>
    <row r="74" spans="50:54" ht="30" x14ac:dyDescent="0.25">
      <c r="AX74" s="85" t="s">
        <v>872</v>
      </c>
      <c r="AY74" s="94" t="s">
        <v>1280</v>
      </c>
      <c r="AZ74" s="83" t="s">
        <v>905</v>
      </c>
      <c r="BA74" s="89" t="str">
        <f t="shared" si="9"/>
        <v>Make Up Water (MU) (Non-Potable)01Other</v>
      </c>
      <c r="BB74" s="83" t="s">
        <v>1285</v>
      </c>
    </row>
    <row r="75" spans="50:54" ht="30" x14ac:dyDescent="0.25">
      <c r="AX75" s="85" t="s">
        <v>1172</v>
      </c>
      <c r="AY75" s="94" t="s">
        <v>4</v>
      </c>
      <c r="AZ75" s="83" t="s">
        <v>905</v>
      </c>
      <c r="BA75" s="89" t="str">
        <f t="shared" si="9"/>
        <v>* High Temperature Hot Water (HTHW)00Other</v>
      </c>
      <c r="BB75" s="83" t="s">
        <v>1283</v>
      </c>
    </row>
    <row r="76" spans="50:54" ht="30" x14ac:dyDescent="0.25">
      <c r="AX76" s="85" t="s">
        <v>1173</v>
      </c>
      <c r="AY76" s="94" t="s">
        <v>4</v>
      </c>
      <c r="AZ76" s="83" t="s">
        <v>905</v>
      </c>
      <c r="BA76" s="89" t="str">
        <f t="shared" si="9"/>
        <v>* Domestic Hot Water (DHW)00Other</v>
      </c>
      <c r="BB76" s="83" t="s">
        <v>1283</v>
      </c>
    </row>
    <row r="77" spans="50:54" ht="30" x14ac:dyDescent="0.25">
      <c r="AX77" s="85" t="s">
        <v>1174</v>
      </c>
      <c r="AY77" s="94" t="s">
        <v>4</v>
      </c>
      <c r="AZ77" s="83" t="s">
        <v>905</v>
      </c>
      <c r="BA77" s="89" t="str">
        <f t="shared" si="9"/>
        <v>* Domestic Cold Water (DCW)00Other</v>
      </c>
      <c r="BB77" s="83" t="s">
        <v>1283</v>
      </c>
    </row>
    <row r="78" spans="50:54" x14ac:dyDescent="0.25">
      <c r="AX78" s="85" t="s">
        <v>1175</v>
      </c>
      <c r="AY78" s="94" t="s">
        <v>4</v>
      </c>
      <c r="AZ78" s="83" t="s">
        <v>905</v>
      </c>
      <c r="BA78" s="89" t="str">
        <f t="shared" si="9"/>
        <v>* Steam Condensate (SC)00Other</v>
      </c>
      <c r="BB78" s="83" t="s">
        <v>1283</v>
      </c>
    </row>
    <row r="79" spans="50:54" x14ac:dyDescent="0.25">
      <c r="AX79" s="85" t="s">
        <v>1176</v>
      </c>
      <c r="AY79" s="94" t="s">
        <v>4</v>
      </c>
      <c r="AZ79" s="83" t="s">
        <v>905</v>
      </c>
      <c r="BA79" s="89" t="str">
        <f t="shared" si="9"/>
        <v>* Process Water (PrW)00Other</v>
      </c>
      <c r="BB79" s="83" t="s">
        <v>1283</v>
      </c>
    </row>
    <row r="80" spans="50:54" x14ac:dyDescent="0.25">
      <c r="AX80" s="85" t="s">
        <v>1178</v>
      </c>
      <c r="AY80" s="94" t="s">
        <v>4</v>
      </c>
      <c r="AZ80" s="83" t="s">
        <v>905</v>
      </c>
      <c r="BA80" s="89" t="str">
        <f t="shared" si="9"/>
        <v>* Brine (BW)00Other</v>
      </c>
      <c r="BB80" s="83" t="s">
        <v>1283</v>
      </c>
    </row>
    <row r="81" spans="50:54" x14ac:dyDescent="0.25">
      <c r="AX81" s="85" t="s">
        <v>1179</v>
      </c>
      <c r="AY81" s="94" t="s">
        <v>4</v>
      </c>
      <c r="AZ81" s="83" t="s">
        <v>905</v>
      </c>
      <c r="BA81" s="89" t="str">
        <f t="shared" si="9"/>
        <v>* Deionized Water (DIW)00Other</v>
      </c>
      <c r="BB81" s="83" t="s">
        <v>1283</v>
      </c>
    </row>
    <row r="82" spans="50:54" ht="30" x14ac:dyDescent="0.25">
      <c r="AX82" s="85" t="s">
        <v>1180</v>
      </c>
      <c r="AY82" s="94" t="s">
        <v>4</v>
      </c>
      <c r="AZ82" s="83" t="s">
        <v>905</v>
      </c>
      <c r="BA82" s="89" t="str">
        <f t="shared" si="9"/>
        <v>* Reverse Osmosis Water (RO)00Other</v>
      </c>
      <c r="BB82" s="83" t="s">
        <v>1283</v>
      </c>
    </row>
    <row r="83" spans="50:54" x14ac:dyDescent="0.25">
      <c r="AX83" s="85" t="s">
        <v>1177</v>
      </c>
      <c r="AY83" s="94" t="s">
        <v>4</v>
      </c>
      <c r="AZ83" s="83" t="s">
        <v>905</v>
      </c>
      <c r="BA83" s="89" t="str">
        <f t="shared" si="9"/>
        <v>* Pool Water00Other</v>
      </c>
      <c r="BB83" s="83" t="s">
        <v>1283</v>
      </c>
    </row>
    <row r="84" spans="50:54" x14ac:dyDescent="0.25">
      <c r="AX84" s="85" t="s">
        <v>863</v>
      </c>
      <c r="AY84" s="94" t="s">
        <v>1279</v>
      </c>
      <c r="AZ84" s="83" t="s">
        <v>1282</v>
      </c>
      <c r="BA84" s="89" t="str">
        <f t="shared" si="9"/>
        <v>Chilled Water (CHW)34PVC</v>
      </c>
      <c r="BB84" s="83" t="s">
        <v>1285</v>
      </c>
    </row>
    <row r="85" spans="50:54" x14ac:dyDescent="0.25">
      <c r="AX85" s="85" t="s">
        <v>865</v>
      </c>
      <c r="AY85" s="94" t="s">
        <v>1279</v>
      </c>
      <c r="AZ85" s="83" t="s">
        <v>1282</v>
      </c>
      <c r="BA85" s="89" t="str">
        <f t="shared" si="9"/>
        <v>Condenser Water (CW)34PVC</v>
      </c>
      <c r="BB85" s="83" t="s">
        <v>1285</v>
      </c>
    </row>
    <row r="86" spans="50:54" x14ac:dyDescent="0.25">
      <c r="AX86" s="85" t="s">
        <v>864</v>
      </c>
      <c r="AY86" s="94" t="s">
        <v>1279</v>
      </c>
      <c r="AZ86" s="83" t="s">
        <v>1282</v>
      </c>
      <c r="BA86" s="89" t="str">
        <f t="shared" si="9"/>
        <v>Heating Hot Water (HHW)34PVC</v>
      </c>
      <c r="BB86" s="83" t="s">
        <v>1285</v>
      </c>
    </row>
    <row r="87" spans="50:54" ht="30" x14ac:dyDescent="0.25">
      <c r="AX87" s="85" t="s">
        <v>872</v>
      </c>
      <c r="AY87" s="94" t="s">
        <v>1279</v>
      </c>
      <c r="AZ87" s="83" t="s">
        <v>1282</v>
      </c>
      <c r="BA87" s="89" t="str">
        <f t="shared" si="9"/>
        <v>Make Up Water (MU) (Non-Potable)34PVC</v>
      </c>
      <c r="BB87" s="83" t="s">
        <v>1285</v>
      </c>
    </row>
    <row r="88" spans="50:54" x14ac:dyDescent="0.25">
      <c r="AX88" s="85" t="s">
        <v>863</v>
      </c>
      <c r="AY88" s="94" t="s">
        <v>1280</v>
      </c>
      <c r="AZ88" s="83" t="s">
        <v>1282</v>
      </c>
      <c r="BA88" s="89" t="str">
        <f t="shared" si="9"/>
        <v>Chilled Water (CHW)01PVC</v>
      </c>
      <c r="BB88" s="83" t="s">
        <v>1285</v>
      </c>
    </row>
    <row r="89" spans="50:54" x14ac:dyDescent="0.25">
      <c r="AX89" s="85" t="s">
        <v>865</v>
      </c>
      <c r="AY89" s="94" t="s">
        <v>1280</v>
      </c>
      <c r="AZ89" s="83" t="s">
        <v>1282</v>
      </c>
      <c r="BA89" s="89" t="str">
        <f t="shared" si="9"/>
        <v>Condenser Water (CW)01PVC</v>
      </c>
      <c r="BB89" s="83" t="s">
        <v>1285</v>
      </c>
    </row>
    <row r="90" spans="50:54" x14ac:dyDescent="0.25">
      <c r="AX90" s="85" t="s">
        <v>864</v>
      </c>
      <c r="AY90" s="94" t="s">
        <v>1280</v>
      </c>
      <c r="AZ90" s="83" t="s">
        <v>1282</v>
      </c>
      <c r="BA90" s="89" t="str">
        <f t="shared" si="9"/>
        <v>Heating Hot Water (HHW)01PVC</v>
      </c>
      <c r="BB90" s="83" t="s">
        <v>1285</v>
      </c>
    </row>
    <row r="91" spans="50:54" ht="30" x14ac:dyDescent="0.25">
      <c r="AX91" s="85" t="s">
        <v>872</v>
      </c>
      <c r="AY91" s="94" t="s">
        <v>1280</v>
      </c>
      <c r="AZ91" s="83" t="s">
        <v>1282</v>
      </c>
      <c r="BA91" s="89" t="str">
        <f t="shared" si="9"/>
        <v>Make Up Water (MU) (Non-Potable)01PVC</v>
      </c>
      <c r="BB91" s="83" t="s">
        <v>1285</v>
      </c>
    </row>
    <row r="92" spans="50:54" ht="30" x14ac:dyDescent="0.25">
      <c r="AX92" s="85" t="s">
        <v>1172</v>
      </c>
      <c r="AY92" s="94" t="s">
        <v>4</v>
      </c>
      <c r="AZ92" s="83" t="s">
        <v>1282</v>
      </c>
      <c r="BA92" s="89" t="str">
        <f t="shared" si="9"/>
        <v>* High Temperature Hot Water (HTHW)00PVC</v>
      </c>
      <c r="BB92" s="83" t="s">
        <v>1283</v>
      </c>
    </row>
    <row r="93" spans="50:54" x14ac:dyDescent="0.25">
      <c r="AX93" s="85" t="s">
        <v>1173</v>
      </c>
      <c r="AY93" s="94" t="s">
        <v>4</v>
      </c>
      <c r="AZ93" s="83" t="s">
        <v>1282</v>
      </c>
      <c r="BA93" s="89" t="str">
        <f t="shared" si="9"/>
        <v>* Domestic Hot Water (DHW)00PVC</v>
      </c>
      <c r="BB93" s="83" t="s">
        <v>1283</v>
      </c>
    </row>
    <row r="94" spans="50:54" x14ac:dyDescent="0.25">
      <c r="AX94" s="85" t="s">
        <v>1174</v>
      </c>
      <c r="AY94" s="94" t="s">
        <v>4</v>
      </c>
      <c r="AZ94" s="83" t="s">
        <v>1282</v>
      </c>
      <c r="BA94" s="89" t="str">
        <f t="shared" si="9"/>
        <v>* Domestic Cold Water (DCW)00PVC</v>
      </c>
      <c r="BB94" s="83" t="s">
        <v>1283</v>
      </c>
    </row>
    <row r="95" spans="50:54" x14ac:dyDescent="0.25">
      <c r="AX95" s="85" t="s">
        <v>1175</v>
      </c>
      <c r="AY95" s="94" t="s">
        <v>4</v>
      </c>
      <c r="AZ95" s="83" t="s">
        <v>1282</v>
      </c>
      <c r="BA95" s="89" t="str">
        <f t="shared" si="9"/>
        <v>* Steam Condensate (SC)00PVC</v>
      </c>
      <c r="BB95" s="83" t="s">
        <v>1283</v>
      </c>
    </row>
    <row r="96" spans="50:54" x14ac:dyDescent="0.25">
      <c r="AX96" s="85" t="s">
        <v>1176</v>
      </c>
      <c r="AY96" s="94" t="s">
        <v>4</v>
      </c>
      <c r="AZ96" s="83" t="s">
        <v>1282</v>
      </c>
      <c r="BA96" s="89" t="str">
        <f t="shared" si="9"/>
        <v>* Process Water (PrW)00PVC</v>
      </c>
      <c r="BB96" s="83" t="s">
        <v>1283</v>
      </c>
    </row>
    <row r="97" spans="50:54" x14ac:dyDescent="0.25">
      <c r="AX97" s="85" t="s">
        <v>1178</v>
      </c>
      <c r="AY97" s="94" t="s">
        <v>4</v>
      </c>
      <c r="AZ97" s="83" t="s">
        <v>1282</v>
      </c>
      <c r="BA97" s="89" t="str">
        <f t="shared" si="9"/>
        <v>* Brine (BW)00PVC</v>
      </c>
      <c r="BB97" s="83" t="s">
        <v>1283</v>
      </c>
    </row>
    <row r="98" spans="50:54" x14ac:dyDescent="0.25">
      <c r="AX98" s="85" t="s">
        <v>1179</v>
      </c>
      <c r="AY98" s="94" t="s">
        <v>4</v>
      </c>
      <c r="AZ98" s="83" t="s">
        <v>1282</v>
      </c>
      <c r="BA98" s="89" t="str">
        <f t="shared" si="9"/>
        <v>* Deionized Water (DIW)00PVC</v>
      </c>
      <c r="BB98" s="83" t="s">
        <v>1283</v>
      </c>
    </row>
    <row r="99" spans="50:54" x14ac:dyDescent="0.25">
      <c r="AX99" s="85" t="s">
        <v>1180</v>
      </c>
      <c r="AY99" s="94" t="s">
        <v>4</v>
      </c>
      <c r="AZ99" s="83" t="s">
        <v>1282</v>
      </c>
      <c r="BA99" s="89" t="str">
        <f t="shared" si="9"/>
        <v>* Reverse Osmosis Water (RO)00PVC</v>
      </c>
      <c r="BB99" s="83" t="s">
        <v>1283</v>
      </c>
    </row>
    <row r="100" spans="50:54" x14ac:dyDescent="0.25">
      <c r="AX100" s="85" t="s">
        <v>1177</v>
      </c>
      <c r="AY100" s="94" t="s">
        <v>4</v>
      </c>
      <c r="AZ100" s="83" t="s">
        <v>1282</v>
      </c>
      <c r="BA100" s="89" t="str">
        <f t="shared" si="9"/>
        <v>* Pool Water00PVC</v>
      </c>
      <c r="BB100" s="83" t="s">
        <v>1283</v>
      </c>
    </row>
    <row r="101" spans="50:54" ht="30" x14ac:dyDescent="0.25">
      <c r="AX101" s="85" t="s">
        <v>863</v>
      </c>
      <c r="AY101" s="94" t="s">
        <v>1279</v>
      </c>
      <c r="AZ101" s="83" t="s">
        <v>1284</v>
      </c>
      <c r="BA101" s="89" t="str">
        <f t="shared" si="9"/>
        <v>Chilled Water (CHW)34Stainless Steel</v>
      </c>
      <c r="BB101" s="83" t="s">
        <v>1285</v>
      </c>
    </row>
    <row r="102" spans="50:54" ht="30" x14ac:dyDescent="0.25">
      <c r="AX102" s="85" t="s">
        <v>865</v>
      </c>
      <c r="AY102" s="94" t="s">
        <v>1279</v>
      </c>
      <c r="AZ102" s="83" t="s">
        <v>1284</v>
      </c>
      <c r="BA102" s="89" t="str">
        <f t="shared" si="9"/>
        <v>Condenser Water (CW)34Stainless Steel</v>
      </c>
      <c r="BB102" s="83" t="s">
        <v>1285</v>
      </c>
    </row>
    <row r="103" spans="50:54" ht="30" x14ac:dyDescent="0.25">
      <c r="AX103" s="85" t="s">
        <v>864</v>
      </c>
      <c r="AY103" s="94" t="s">
        <v>1279</v>
      </c>
      <c r="AZ103" s="83" t="s">
        <v>1284</v>
      </c>
      <c r="BA103" s="89" t="str">
        <f t="shared" si="9"/>
        <v>Heating Hot Water (HHW)34Stainless Steel</v>
      </c>
      <c r="BB103" s="83" t="s">
        <v>1285</v>
      </c>
    </row>
    <row r="104" spans="50:54" ht="30" x14ac:dyDescent="0.25">
      <c r="AX104" s="85" t="s">
        <v>872</v>
      </c>
      <c r="AY104" s="94" t="s">
        <v>1279</v>
      </c>
      <c r="AZ104" s="83" t="s">
        <v>1284</v>
      </c>
      <c r="BA104" s="89" t="str">
        <f t="shared" si="9"/>
        <v>Make Up Water (MU) (Non-Potable)34Stainless Steel</v>
      </c>
      <c r="BB104" s="83" t="s">
        <v>1285</v>
      </c>
    </row>
    <row r="105" spans="50:54" ht="30" x14ac:dyDescent="0.25">
      <c r="AX105" s="85" t="s">
        <v>863</v>
      </c>
      <c r="AY105" s="94" t="s">
        <v>1280</v>
      </c>
      <c r="AZ105" s="83" t="s">
        <v>1284</v>
      </c>
      <c r="BA105" s="89" t="str">
        <f t="shared" si="9"/>
        <v>Chilled Water (CHW)01Stainless Steel</v>
      </c>
      <c r="BB105" s="83" t="s">
        <v>1285</v>
      </c>
    </row>
    <row r="106" spans="50:54" ht="30" x14ac:dyDescent="0.25">
      <c r="AX106" s="85" t="s">
        <v>865</v>
      </c>
      <c r="AY106" s="94" t="s">
        <v>1280</v>
      </c>
      <c r="AZ106" s="83" t="s">
        <v>1284</v>
      </c>
      <c r="BA106" s="89" t="str">
        <f t="shared" si="9"/>
        <v>Condenser Water (CW)01Stainless Steel</v>
      </c>
      <c r="BB106" s="83" t="s">
        <v>1285</v>
      </c>
    </row>
    <row r="107" spans="50:54" ht="30" x14ac:dyDescent="0.25">
      <c r="AX107" s="85" t="s">
        <v>864</v>
      </c>
      <c r="AY107" s="94" t="s">
        <v>1280</v>
      </c>
      <c r="AZ107" s="83" t="s">
        <v>1284</v>
      </c>
      <c r="BA107" s="89" t="str">
        <f t="shared" si="9"/>
        <v>Heating Hot Water (HHW)01Stainless Steel</v>
      </c>
      <c r="BB107" s="83" t="s">
        <v>1285</v>
      </c>
    </row>
    <row r="108" spans="50:54" ht="30" x14ac:dyDescent="0.25">
      <c r="AX108" s="85" t="s">
        <v>872</v>
      </c>
      <c r="AY108" s="94" t="s">
        <v>1280</v>
      </c>
      <c r="AZ108" s="83" t="s">
        <v>1284</v>
      </c>
      <c r="BA108" s="89" t="str">
        <f t="shared" si="9"/>
        <v>Make Up Water (MU) (Non-Potable)01Stainless Steel</v>
      </c>
      <c r="BB108" s="83" t="s">
        <v>1285</v>
      </c>
    </row>
    <row r="109" spans="50:54" ht="30" x14ac:dyDescent="0.25">
      <c r="AX109" s="85" t="s">
        <v>1172</v>
      </c>
      <c r="AY109" s="94" t="s">
        <v>4</v>
      </c>
      <c r="AZ109" s="83" t="s">
        <v>1284</v>
      </c>
      <c r="BA109" s="89" t="str">
        <f t="shared" si="9"/>
        <v>* High Temperature Hot Water (HTHW)00Stainless Steel</v>
      </c>
      <c r="BB109" s="83" t="s">
        <v>1283</v>
      </c>
    </row>
    <row r="110" spans="50:54" ht="30" x14ac:dyDescent="0.25">
      <c r="AX110" s="85" t="s">
        <v>1173</v>
      </c>
      <c r="AY110" s="94" t="s">
        <v>4</v>
      </c>
      <c r="AZ110" s="83" t="s">
        <v>1284</v>
      </c>
      <c r="BA110" s="89" t="str">
        <f t="shared" si="9"/>
        <v>* Domestic Hot Water (DHW)00Stainless Steel</v>
      </c>
      <c r="BB110" s="83" t="s">
        <v>1283</v>
      </c>
    </row>
    <row r="111" spans="50:54" ht="30" x14ac:dyDescent="0.25">
      <c r="AX111" s="85" t="s">
        <v>1174</v>
      </c>
      <c r="AY111" s="94" t="s">
        <v>4</v>
      </c>
      <c r="AZ111" s="83" t="s">
        <v>1284</v>
      </c>
      <c r="BA111" s="89" t="str">
        <f t="shared" si="9"/>
        <v>* Domestic Cold Water (DCW)00Stainless Steel</v>
      </c>
      <c r="BB111" s="83" t="s">
        <v>1283</v>
      </c>
    </row>
    <row r="112" spans="50:54" ht="30" x14ac:dyDescent="0.25">
      <c r="AX112" s="85" t="s">
        <v>1175</v>
      </c>
      <c r="AY112" s="94" t="s">
        <v>4</v>
      </c>
      <c r="AZ112" s="83" t="s">
        <v>1284</v>
      </c>
      <c r="BA112" s="89" t="str">
        <f t="shared" si="9"/>
        <v>* Steam Condensate (SC)00Stainless Steel</v>
      </c>
      <c r="BB112" s="83" t="s">
        <v>1283</v>
      </c>
    </row>
    <row r="113" spans="50:54" ht="30" x14ac:dyDescent="0.25">
      <c r="AX113" s="85" t="s">
        <v>1176</v>
      </c>
      <c r="AY113" s="94" t="s">
        <v>4</v>
      </c>
      <c r="AZ113" s="83" t="s">
        <v>1284</v>
      </c>
      <c r="BA113" s="89" t="str">
        <f t="shared" si="9"/>
        <v>* Process Water (PrW)00Stainless Steel</v>
      </c>
      <c r="BB113" s="83" t="s">
        <v>1283</v>
      </c>
    </row>
    <row r="114" spans="50:54" x14ac:dyDescent="0.25">
      <c r="AX114" s="85" t="s">
        <v>1178</v>
      </c>
      <c r="AY114" s="94" t="s">
        <v>4</v>
      </c>
      <c r="AZ114" s="83" t="s">
        <v>1284</v>
      </c>
      <c r="BA114" s="89" t="str">
        <f>_xlfn.CONCAT(AX114,AY114,AZ114)</f>
        <v>* Brine (BW)00Stainless Steel</v>
      </c>
      <c r="BB114" s="83" t="s">
        <v>1283</v>
      </c>
    </row>
    <row r="115" spans="50:54" ht="30" x14ac:dyDescent="0.25">
      <c r="AX115" s="85" t="s">
        <v>1179</v>
      </c>
      <c r="AY115" s="94" t="s">
        <v>4</v>
      </c>
      <c r="AZ115" s="83" t="s">
        <v>1284</v>
      </c>
      <c r="BA115" s="89" t="str">
        <f>_xlfn.CONCAT(AX115,AY115,AZ115)</f>
        <v>* Deionized Water (DIW)00Stainless Steel</v>
      </c>
      <c r="BB115" s="83" t="s">
        <v>1283</v>
      </c>
    </row>
    <row r="116" spans="50:54" ht="30" x14ac:dyDescent="0.25">
      <c r="AX116" s="85" t="s">
        <v>1180</v>
      </c>
      <c r="AY116" s="94" t="s">
        <v>4</v>
      </c>
      <c r="AZ116" s="83" t="s">
        <v>1284</v>
      </c>
      <c r="BA116" s="89" t="str">
        <f>_xlfn.CONCAT(AX116,AY116,AZ116)</f>
        <v>* Reverse Osmosis Water (RO)00Stainless Steel</v>
      </c>
      <c r="BB116" s="83" t="s">
        <v>1283</v>
      </c>
    </row>
    <row r="117" spans="50:54" x14ac:dyDescent="0.25">
      <c r="AX117" s="85" t="s">
        <v>1177</v>
      </c>
      <c r="AY117" s="94" t="s">
        <v>4</v>
      </c>
      <c r="AZ117" s="83" t="s">
        <v>1284</v>
      </c>
      <c r="BA117" s="89" t="str">
        <f>_xlfn.CONCAT(AX117,AY117,AZ117)</f>
        <v>* Pool Water00Stainless Steel</v>
      </c>
      <c r="BB117" s="83" t="s">
        <v>1283</v>
      </c>
    </row>
  </sheetData>
  <sheetProtection algorithmName="SHA-512" hashValue="vX78DoNfbMu+GtyRfCWrrqQ5vjshZ7I3cjui/6IVzhooDTcqEzdjZBQwLloorjfHUc4g5juHuRCq+4X6mScVJQ==" saltValue="n+9QYEx+G0ilLhjS3J7FsA==" spinCount="100000" sheet="1" formatCells="0" selectLockedCells="1"/>
  <mergeCells count="29">
    <mergeCell ref="A18:T20"/>
    <mergeCell ref="A22:V22"/>
    <mergeCell ref="R5:R6"/>
    <mergeCell ref="S5:S6"/>
    <mergeCell ref="BE12:BE13"/>
    <mergeCell ref="AF12:AF13"/>
    <mergeCell ref="AG12:AG13"/>
    <mergeCell ref="L5:L6"/>
    <mergeCell ref="M5:M6"/>
    <mergeCell ref="O5:O6"/>
    <mergeCell ref="P5:P6"/>
    <mergeCell ref="Q5:Q6"/>
    <mergeCell ref="U5:U6"/>
    <mergeCell ref="V5:V6"/>
    <mergeCell ref="T5:T6"/>
    <mergeCell ref="J5:J6"/>
    <mergeCell ref="K5:K6"/>
    <mergeCell ref="A1:I2"/>
    <mergeCell ref="A5:A6"/>
    <mergeCell ref="B5:B6"/>
    <mergeCell ref="C5:C6"/>
    <mergeCell ref="D5:D6"/>
    <mergeCell ref="E5:E6"/>
    <mergeCell ref="F5:F6"/>
    <mergeCell ref="G5:G6"/>
    <mergeCell ref="H5:H6"/>
    <mergeCell ref="I5:I6"/>
    <mergeCell ref="G4:N4"/>
    <mergeCell ref="N5:N6"/>
  </mergeCells>
  <conditionalFormatting sqref="E7:E16 K7:R16 T7:T16 BE14:BE23">
    <cfRule type="containsText" dxfId="47" priority="4" operator="containsText" text="More Information Required">
      <formula>NOT(ISERROR(SEARCH("More Information Required",E7)))</formula>
    </cfRule>
  </conditionalFormatting>
  <conditionalFormatting sqref="T7:T16">
    <cfRule type="containsText" dxfId="46" priority="1" operator="containsText" text="More Information Required">
      <formula>NOT(ISERROR(SEARCH("More Information Required",T7)))</formula>
    </cfRule>
    <cfRule type="cellIs" dxfId="45" priority="2" operator="equal">
      <formula>"F-1---"</formula>
    </cfRule>
  </conditionalFormatting>
  <conditionalFormatting sqref="V7:V16">
    <cfRule type="cellIs" dxfId="44" priority="3" operator="equal">
      <formula>"F-1---"</formula>
    </cfRule>
  </conditionalFormatting>
  <dataValidations count="3">
    <dataValidation type="list" allowBlank="1" showInputMessage="1" showErrorMessage="1" sqref="O7:O16" xr:uid="{F10D84EB-7AB8-4420-977D-9A8210A908C9}">
      <formula1>$AB$29:$AB$34</formula1>
    </dataValidation>
    <dataValidation type="list" allowBlank="1" showInputMessage="1" showErrorMessage="1" sqref="D7:D16" xr:uid="{6C502F15-0F62-40FA-A126-8460477655F2}">
      <formula1>$AB$13:$AB$26</formula1>
    </dataValidation>
    <dataValidation type="list" allowBlank="1" showInputMessage="1" showErrorMessage="1" sqref="E7:E16" xr:uid="{1E8AD19D-0EA1-49D5-B413-85DE8DAEA67D}">
      <formula1>IF(OR(AND(D7=$AB$13),(D7=$AB$14),(D7=$AB$15),(D7=$AB$16),(D7=$AB$17)),$AE$13:$AE$31,$AE$15:$AE$31)</formula1>
    </dataValidation>
  </dataValidations>
  <hyperlinks>
    <hyperlink ref="A22:U22" location="'Table of Contents'!A1" display="To return to the index, click this link" xr:uid="{7308AF08-D80B-4E97-A1CB-8243ABA5AF66}"/>
    <hyperlink ref="A22:V22" location="'Table of Contents'!A1" display="To return to the index, click this link" xr:uid="{D1D9FB3D-CBA4-4368-B7FE-170C7A256588}"/>
  </hyperlinks>
  <printOptions horizontalCentered="1"/>
  <pageMargins left="0.25" right="0.25" top="0.5" bottom="0.75" header="0.3" footer="0.3"/>
  <pageSetup paperSize="17" scale="30"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2C16C33-D554-41C5-8C29-0D93C42F49C3}">
          <x14:formula1>
            <xm:f>IF(H7=$AC$13,RF!$F$22:$F$24,RF!$F$25)</xm:f>
          </x14:formula1>
          <xm:sqref>R7:R16</xm:sqref>
        </x14:dataValidation>
        <x14:dataValidation type="list" allowBlank="1" showInputMessage="1" showErrorMessage="1" xr:uid="{51DD8F4F-C41B-4B19-AB1E-0CE4752540FF}">
          <x14:formula1>
            <xm:f>RF!$H$22:$H$26</xm:f>
          </x14:formula1>
          <xm:sqref>F7:F16</xm:sqref>
        </x14:dataValidation>
        <x14:dataValidation type="list" allowBlank="1" showInputMessage="1" showErrorMessage="1" xr:uid="{F7654791-9AC2-4D67-8987-6D01ACDBAA1F}">
          <x14:formula1>
            <xm:f>IF(F7=RF!$I$21,RF!$I$22:$I$25,IF(F7=RF!$J$21,RF!$J$22:$J$25,IF(F7=RF!$K$21,RF!$K$22:$K$24,IF(F7=RF!$L$21,RF!$L$22:$L$25,RF!$M$21))))</xm:f>
          </x14:formula1>
          <xm:sqref>Q7:Q16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326E-2095-41FE-924A-E68706F2F781}">
  <sheetPr codeName="Sheet25">
    <tabColor rgb="FF7030A0"/>
    <pageSetUpPr autoPageBreaks="0" fitToPage="1"/>
  </sheetPr>
  <dimension ref="A1:AM38"/>
  <sheetViews>
    <sheetView showGridLines="0" zoomScaleNormal="100" workbookViewId="0">
      <selection activeCell="E7" sqref="E7"/>
    </sheetView>
  </sheetViews>
  <sheetFormatPr defaultColWidth="9" defaultRowHeight="15" x14ac:dyDescent="0.25"/>
  <cols>
    <col min="1" max="1" width="5.7109375" customWidth="1"/>
    <col min="2" max="2" width="28" customWidth="1"/>
    <col min="3" max="3" width="44.28515625" customWidth="1"/>
    <col min="4" max="4" width="35.28515625" customWidth="1"/>
    <col min="5" max="5" width="24.5703125" customWidth="1"/>
    <col min="6" max="6" width="4.28515625" customWidth="1"/>
    <col min="7" max="7" width="28" customWidth="1"/>
    <col min="8" max="8" width="66.7109375" customWidth="1"/>
    <col min="9" max="9" width="22.42578125" customWidth="1"/>
    <col min="10" max="15" width="9.140625" customWidth="1"/>
    <col min="16" max="39" width="9.140625" hidden="1" customWidth="1"/>
    <col min="40" max="156" width="9.140625" customWidth="1"/>
  </cols>
  <sheetData>
    <row r="1" spans="1:29" ht="19.5" customHeight="1" x14ac:dyDescent="0.25">
      <c r="B1" s="890" t="s">
        <v>2625</v>
      </c>
      <c r="C1" s="890"/>
      <c r="D1" s="890"/>
      <c r="E1" s="890"/>
      <c r="F1" s="462"/>
      <c r="G1" s="456"/>
      <c r="H1" s="403"/>
      <c r="I1" s="403"/>
    </row>
    <row r="2" spans="1:29" ht="20.25" customHeight="1" x14ac:dyDescent="0.25">
      <c r="B2" s="890"/>
      <c r="C2" s="890"/>
      <c r="D2" s="890"/>
      <c r="E2" s="890"/>
      <c r="F2" s="462"/>
      <c r="G2" s="456"/>
      <c r="H2" s="403"/>
      <c r="I2" s="403"/>
    </row>
    <row r="3" spans="1:29" ht="45.75" customHeight="1" x14ac:dyDescent="0.25">
      <c r="B3" s="398"/>
      <c r="C3" s="398"/>
      <c r="D3" s="398"/>
      <c r="E3" s="398"/>
      <c r="F3" s="398"/>
      <c r="G3" s="398"/>
      <c r="H3" s="403"/>
      <c r="I3" s="403"/>
    </row>
    <row r="4" spans="1:29" s="57" customFormat="1" ht="27" customHeight="1" thickBot="1" x14ac:dyDescent="0.3">
      <c r="B4" s="457" t="s">
        <v>1232</v>
      </c>
      <c r="C4" s="458"/>
      <c r="D4" s="458"/>
      <c r="E4" s="458"/>
      <c r="F4" s="438"/>
      <c r="G4" s="438"/>
      <c r="H4" s="463"/>
      <c r="I4" s="403"/>
      <c r="J4"/>
      <c r="K4"/>
      <c r="L4"/>
    </row>
    <row r="5" spans="1:29" s="57" customFormat="1" ht="28.9" customHeight="1" thickBot="1" x14ac:dyDescent="0.3">
      <c r="A5" s="10"/>
      <c r="B5" s="445" t="s">
        <v>2626</v>
      </c>
      <c r="C5" s="839" t="s">
        <v>2618</v>
      </c>
      <c r="D5" s="839"/>
      <c r="E5" s="840"/>
      <c r="F5" s="403"/>
      <c r="G5" s="445" t="s">
        <v>45</v>
      </c>
      <c r="H5" s="795" t="s">
        <v>1635</v>
      </c>
      <c r="I5" s="796"/>
      <c r="J5"/>
      <c r="K5"/>
      <c r="L5"/>
    </row>
    <row r="6" spans="1:29" s="57" customFormat="1" ht="12.75" customHeight="1" x14ac:dyDescent="0.25">
      <c r="A6" s="11"/>
      <c r="B6" s="446"/>
      <c r="C6" s="447"/>
      <c r="D6" s="447"/>
      <c r="E6" s="447"/>
      <c r="F6" s="374"/>
      <c r="G6" s="448"/>
      <c r="H6" s="447"/>
      <c r="I6" s="447"/>
      <c r="J6"/>
      <c r="K6"/>
      <c r="L6"/>
    </row>
    <row r="7" spans="1:29" s="57" customFormat="1" ht="27" customHeight="1" x14ac:dyDescent="0.25">
      <c r="A7" s="11"/>
      <c r="B7" s="791" t="s">
        <v>889</v>
      </c>
      <c r="C7" s="841"/>
      <c r="D7" s="792"/>
      <c r="E7" s="247"/>
      <c r="F7" s="186"/>
      <c r="G7" s="282" t="s">
        <v>889</v>
      </c>
      <c r="H7" s="288"/>
      <c r="I7" s="249"/>
      <c r="J7"/>
      <c r="K7"/>
      <c r="L7"/>
      <c r="Z7" s="78" t="s">
        <v>1234</v>
      </c>
      <c r="AA7" s="78">
        <f>E16</f>
        <v>0</v>
      </c>
      <c r="AB7" s="78">
        <v>1</v>
      </c>
      <c r="AC7" s="98" t="s">
        <v>1523</v>
      </c>
    </row>
    <row r="8" spans="1:29" s="57" customFormat="1" ht="30.75" customHeight="1" x14ac:dyDescent="0.25">
      <c r="A8" s="11"/>
      <c r="B8" s="286" t="s">
        <v>6</v>
      </c>
      <c r="C8" s="842" t="s">
        <v>1584</v>
      </c>
      <c r="D8" s="843"/>
      <c r="E8" s="14"/>
      <c r="F8" s="186"/>
      <c r="G8" s="282" t="s">
        <v>1125</v>
      </c>
      <c r="H8" s="289" t="s">
        <v>1636</v>
      </c>
      <c r="I8" s="249"/>
      <c r="J8"/>
      <c r="Z8" s="78" t="s">
        <v>1235</v>
      </c>
      <c r="AB8" s="78">
        <v>2</v>
      </c>
      <c r="AC8" s="98" t="s">
        <v>1623</v>
      </c>
    </row>
    <row r="9" spans="1:29" s="57" customFormat="1" ht="33.75" customHeight="1" x14ac:dyDescent="0.25">
      <c r="A9" s="827" t="s">
        <v>15</v>
      </c>
      <c r="B9" s="278" t="s">
        <v>10</v>
      </c>
      <c r="C9" s="842" t="s">
        <v>1651</v>
      </c>
      <c r="D9" s="843"/>
      <c r="E9" s="236"/>
      <c r="F9" s="11"/>
      <c r="G9" s="282" t="s">
        <v>0</v>
      </c>
      <c r="H9" s="289" t="s">
        <v>1637</v>
      </c>
      <c r="I9" s="249"/>
      <c r="J9"/>
      <c r="Z9" s="78" t="s">
        <v>1236</v>
      </c>
      <c r="AC9" s="103" t="s">
        <v>1633</v>
      </c>
    </row>
    <row r="10" spans="1:29" s="57" customFormat="1" ht="32.25" customHeight="1" x14ac:dyDescent="0.25">
      <c r="A10" s="827"/>
      <c r="B10" s="286" t="s">
        <v>2619</v>
      </c>
      <c r="C10" s="842" t="s">
        <v>2620</v>
      </c>
      <c r="D10" s="843"/>
      <c r="E10" s="247"/>
      <c r="F10" s="11"/>
      <c r="G10" s="282" t="s">
        <v>1126</v>
      </c>
      <c r="H10" s="289" t="s">
        <v>1638</v>
      </c>
      <c r="I10" s="249"/>
      <c r="Z10" s="78" t="s">
        <v>1237</v>
      </c>
      <c r="AC10" s="103" t="s">
        <v>1634</v>
      </c>
    </row>
    <row r="11" spans="1:29" s="57" customFormat="1" ht="36" customHeight="1" x14ac:dyDescent="0.25">
      <c r="A11" s="827"/>
      <c r="B11" s="804" t="s">
        <v>1531</v>
      </c>
      <c r="C11" s="844" t="s">
        <v>3558</v>
      </c>
      <c r="D11" s="806"/>
      <c r="E11" s="846"/>
      <c r="F11" s="188"/>
      <c r="G11" s="282" t="s">
        <v>1639</v>
      </c>
      <c r="H11" s="289" t="s">
        <v>1642</v>
      </c>
      <c r="I11" s="249"/>
      <c r="P11" s="194" t="s">
        <v>1103</v>
      </c>
      <c r="Q11" s="192" t="s">
        <v>46</v>
      </c>
      <c r="R11" s="193">
        <v>1</v>
      </c>
      <c r="Z11" s="78" t="s">
        <v>1238</v>
      </c>
      <c r="AC11" s="243" t="s">
        <v>4</v>
      </c>
    </row>
    <row r="12" spans="1:29" s="57" customFormat="1" ht="51" customHeight="1" x14ac:dyDescent="0.2">
      <c r="A12" s="827"/>
      <c r="B12" s="805"/>
      <c r="C12" s="845"/>
      <c r="D12" s="807"/>
      <c r="E12" s="847"/>
      <c r="F12" s="188"/>
      <c r="G12" s="282" t="s">
        <v>1640</v>
      </c>
      <c r="H12" s="289" t="s">
        <v>1641</v>
      </c>
      <c r="I12" s="249"/>
      <c r="P12" s="191" t="s">
        <v>1104</v>
      </c>
      <c r="Q12" s="192" t="s">
        <v>47</v>
      </c>
      <c r="R12" s="197">
        <v>1</v>
      </c>
    </row>
    <row r="13" spans="1:29" s="57" customFormat="1" ht="42.75" customHeight="1" x14ac:dyDescent="0.2">
      <c r="A13" s="827"/>
      <c r="B13" s="278" t="s">
        <v>1532</v>
      </c>
      <c r="C13" s="842" t="s">
        <v>2621</v>
      </c>
      <c r="D13" s="849"/>
      <c r="E13" s="247"/>
      <c r="F13" s="188"/>
      <c r="G13" s="804" t="s">
        <v>1522</v>
      </c>
      <c r="H13" s="806" t="s">
        <v>50</v>
      </c>
      <c r="I13" s="873"/>
      <c r="P13" s="194" t="s">
        <v>1105</v>
      </c>
      <c r="Q13" s="192" t="s">
        <v>862</v>
      </c>
      <c r="R13" s="193">
        <v>1</v>
      </c>
    </row>
    <row r="14" spans="1:29" s="57" customFormat="1" ht="48" customHeight="1" x14ac:dyDescent="0.25">
      <c r="A14" s="827"/>
      <c r="B14" s="278" t="s">
        <v>1533</v>
      </c>
      <c r="C14" s="842" t="s">
        <v>3562</v>
      </c>
      <c r="D14" s="843"/>
      <c r="E14" s="247"/>
      <c r="F14" s="188"/>
      <c r="G14" s="805"/>
      <c r="H14" s="807"/>
      <c r="I14" s="874"/>
      <c r="J14"/>
      <c r="P14" s="221" t="s">
        <v>1106</v>
      </c>
      <c r="Q14" s="202" t="s">
        <v>48</v>
      </c>
      <c r="R14" s="222">
        <v>1</v>
      </c>
    </row>
    <row r="15" spans="1:29" s="57" customFormat="1" ht="49.5" customHeight="1" x14ac:dyDescent="0.25">
      <c r="A15" s="827"/>
      <c r="B15" s="287" t="s">
        <v>1534</v>
      </c>
      <c r="C15" s="842" t="s">
        <v>3563</v>
      </c>
      <c r="D15" s="843"/>
      <c r="E15" s="256"/>
      <c r="F15" s="188"/>
      <c r="G15" s="280" t="s">
        <v>51</v>
      </c>
      <c r="H15" s="290"/>
      <c r="I15" s="59"/>
      <c r="J15"/>
      <c r="P15" s="194" t="s">
        <v>23</v>
      </c>
      <c r="Q15" s="202" t="s">
        <v>24</v>
      </c>
      <c r="R15" s="203"/>
    </row>
    <row r="16" spans="1:29" s="57" customFormat="1" ht="36" customHeight="1" x14ac:dyDescent="0.25">
      <c r="A16" s="827"/>
      <c r="B16" s="287" t="s">
        <v>1535</v>
      </c>
      <c r="C16" s="842" t="s">
        <v>1231</v>
      </c>
      <c r="D16" s="843"/>
      <c r="E16" s="59"/>
      <c r="F16" s="188"/>
      <c r="G16" s="282" t="s">
        <v>1111</v>
      </c>
      <c r="H16" s="283" t="s">
        <v>1211</v>
      </c>
      <c r="I16" s="247"/>
      <c r="J16"/>
      <c r="P16" s="194" t="s">
        <v>7</v>
      </c>
      <c r="Q16" s="202" t="s">
        <v>25</v>
      </c>
      <c r="R16" s="203"/>
    </row>
    <row r="17" spans="1:18" s="57" customFormat="1" ht="38.25" customHeight="1" x14ac:dyDescent="0.25">
      <c r="A17" s="827"/>
      <c r="B17" s="278" t="s">
        <v>1536</v>
      </c>
      <c r="C17" s="842" t="s">
        <v>3559</v>
      </c>
      <c r="D17" s="843"/>
      <c r="E17" s="59"/>
      <c r="F17" s="188"/>
      <c r="G17" s="278" t="s">
        <v>5</v>
      </c>
      <c r="H17" s="281" t="s">
        <v>1193</v>
      </c>
      <c r="I17" s="247"/>
      <c r="J17"/>
      <c r="P17" s="194" t="s">
        <v>1107</v>
      </c>
      <c r="Q17" s="192" t="s">
        <v>49</v>
      </c>
      <c r="R17" s="193">
        <v>11</v>
      </c>
    </row>
    <row r="18" spans="1:18" s="57" customFormat="1" ht="36.75" customHeight="1" x14ac:dyDescent="0.2">
      <c r="A18" s="827"/>
      <c r="B18" s="280" t="s">
        <v>1537</v>
      </c>
      <c r="C18" s="842" t="s">
        <v>3560</v>
      </c>
      <c r="D18" s="843"/>
      <c r="E18" s="247"/>
      <c r="F18" s="188"/>
      <c r="G18" s="286" t="s">
        <v>9</v>
      </c>
      <c r="H18" s="283" t="s">
        <v>1551</v>
      </c>
      <c r="I18" s="249"/>
      <c r="P18" s="191" t="s">
        <v>1</v>
      </c>
      <c r="Q18" s="192" t="s">
        <v>36</v>
      </c>
      <c r="R18" s="193"/>
    </row>
    <row r="19" spans="1:18" s="57" customFormat="1" ht="34.5" customHeight="1" x14ac:dyDescent="0.2">
      <c r="A19" s="827"/>
      <c r="B19" s="286" t="s">
        <v>1538</v>
      </c>
      <c r="C19" s="842" t="s">
        <v>1218</v>
      </c>
      <c r="D19" s="843"/>
      <c r="E19" s="247"/>
      <c r="F19" s="188"/>
      <c r="G19" s="810" t="s">
        <v>1205</v>
      </c>
      <c r="H19" s="833"/>
      <c r="I19" s="834"/>
      <c r="P19" s="194" t="s">
        <v>8</v>
      </c>
      <c r="Q19" s="192" t="s">
        <v>37</v>
      </c>
      <c r="R19" s="204"/>
    </row>
    <row r="20" spans="1:18" s="57" customFormat="1" ht="29.25" customHeight="1" x14ac:dyDescent="0.25">
      <c r="A20" s="827"/>
      <c r="B20" s="286" t="s">
        <v>1299</v>
      </c>
      <c r="C20" s="842" t="s">
        <v>3561</v>
      </c>
      <c r="D20" s="843"/>
      <c r="E20" s="247"/>
      <c r="F20" s="188"/>
      <c r="G20" s="798"/>
      <c r="H20" s="799"/>
      <c r="I20" s="800"/>
      <c r="J20"/>
      <c r="K20"/>
      <c r="L20"/>
    </row>
    <row r="21" spans="1:18" s="57" customFormat="1" ht="30" customHeight="1" x14ac:dyDescent="0.25">
      <c r="A21" s="827"/>
      <c r="B21" s="286" t="s">
        <v>18</v>
      </c>
      <c r="C21" s="842" t="s">
        <v>17</v>
      </c>
      <c r="D21" s="843"/>
      <c r="E21" s="247"/>
      <c r="F21" s="188"/>
      <c r="G21" s="798"/>
      <c r="H21" s="799"/>
      <c r="I21" s="800"/>
      <c r="J21"/>
      <c r="K21"/>
      <c r="L21"/>
    </row>
    <row r="22" spans="1:18" s="57" customFormat="1" ht="31.5" customHeight="1" x14ac:dyDescent="0.2">
      <c r="A22" s="827"/>
      <c r="B22" s="284" t="s">
        <v>12</v>
      </c>
      <c r="C22" s="842" t="s">
        <v>1194</v>
      </c>
      <c r="D22" s="792"/>
      <c r="E22" s="59"/>
      <c r="F22" s="188"/>
      <c r="G22" s="798"/>
      <c r="H22" s="799"/>
      <c r="I22" s="800"/>
    </row>
    <row r="23" spans="1:18" s="57" customFormat="1" ht="30.75" customHeight="1" x14ac:dyDescent="0.2">
      <c r="A23" s="205"/>
      <c r="B23" s="280" t="s">
        <v>1197</v>
      </c>
      <c r="C23" s="842" t="s">
        <v>33</v>
      </c>
      <c r="D23" s="843"/>
      <c r="E23" s="247"/>
      <c r="F23" s="188"/>
      <c r="G23" s="801"/>
      <c r="H23" s="802"/>
      <c r="I23" s="803"/>
    </row>
    <row r="24" spans="1:18" s="57" customFormat="1" ht="30.75" customHeight="1" x14ac:dyDescent="0.2">
      <c r="A24" s="205"/>
      <c r="B24" s="280" t="s">
        <v>1239</v>
      </c>
      <c r="C24" s="842" t="s">
        <v>1652</v>
      </c>
      <c r="D24" s="843"/>
      <c r="E24" s="247"/>
      <c r="F24" s="188"/>
      <c r="G24" s="458"/>
      <c r="H24" s="458"/>
      <c r="I24" s="458"/>
    </row>
    <row r="25" spans="1:18" s="57" customFormat="1" ht="16.5" customHeight="1" x14ac:dyDescent="0.2">
      <c r="A25" s="205"/>
      <c r="F25" s="188"/>
      <c r="G25" s="458"/>
      <c r="H25" s="458"/>
      <c r="I25" s="458"/>
    </row>
    <row r="26" spans="1:18" s="57" customFormat="1" ht="15" customHeight="1" thickBot="1" x14ac:dyDescent="0.25">
      <c r="A26" s="205"/>
      <c r="B26" s="374"/>
      <c r="C26" s="375"/>
      <c r="D26" s="375"/>
      <c r="E26" s="233"/>
      <c r="F26" s="188"/>
      <c r="G26" s="458"/>
      <c r="H26" s="458"/>
      <c r="I26" s="458"/>
    </row>
    <row r="27" spans="1:18" s="57" customFormat="1" ht="22.5" hidden="1" customHeight="1" thickBot="1" x14ac:dyDescent="0.25">
      <c r="C27" s="889" t="str">
        <f>CONCATENATE("FT-3",E10,E11,"-",E13,E14,E15,E16,"-",E17,E18,E19,"-",E20)</f>
        <v>FT-3---</v>
      </c>
      <c r="D27" s="889"/>
      <c r="E27" s="889"/>
    </row>
    <row r="28" spans="1:18" s="57" customFormat="1" ht="29.25" customHeight="1" x14ac:dyDescent="0.25">
      <c r="A28" s="205"/>
      <c r="B28" s="15" t="s">
        <v>3</v>
      </c>
      <c r="C28" s="825" t="str">
        <f>IF(E20="",REPLACE(C27,19,1,""),C27)</f>
        <v>FT-3---</v>
      </c>
      <c r="D28" s="825"/>
      <c r="E28" s="826"/>
      <c r="F28" s="251"/>
      <c r="G28" s="252" t="s">
        <v>3</v>
      </c>
      <c r="H28" s="825" t="str">
        <f>CONCATENATE("SYS-20","-","1","1","1","1","-","11",I13)</f>
        <v>SYS-20-1111-11</v>
      </c>
      <c r="I28" s="826"/>
      <c r="J28"/>
      <c r="K28"/>
      <c r="L28"/>
    </row>
    <row r="29" spans="1:18" s="57" customFormat="1" ht="48" customHeight="1" thickBot="1" x14ac:dyDescent="0.3">
      <c r="A29" s="205"/>
      <c r="B29" s="16" t="s">
        <v>39</v>
      </c>
      <c r="C29" s="821" t="str">
        <f>IF(E19="","",VLOOKUP(C28,RF!A3:B3008,2,FALSE))</f>
        <v/>
      </c>
      <c r="D29" s="821"/>
      <c r="E29" s="822"/>
      <c r="F29" s="251"/>
      <c r="G29" s="254" t="s">
        <v>39</v>
      </c>
      <c r="H29" s="821" t="str">
        <f>IF(I13="","",VLOOKUP(H28,RF!A3:B3008,2,FALSE))</f>
        <v/>
      </c>
      <c r="I29" s="822"/>
      <c r="J29"/>
      <c r="K29"/>
      <c r="L29"/>
    </row>
    <row r="30" spans="1:18" s="57" customFormat="1" ht="18" customHeight="1" x14ac:dyDescent="0.25">
      <c r="A30" s="206"/>
      <c r="B30" s="449" t="s">
        <v>1192</v>
      </c>
      <c r="C30" s="450"/>
      <c r="D30" s="450"/>
      <c r="E30" s="450"/>
      <c r="F30" s="450"/>
      <c r="G30" s="450"/>
      <c r="H30" s="450"/>
      <c r="I30" s="452" t="str">
        <f>'F-1000'!V17</f>
        <v>Rev. 18</v>
      </c>
      <c r="J30"/>
      <c r="K30"/>
      <c r="L30"/>
    </row>
    <row r="31" spans="1:18" s="57" customFormat="1" ht="42.75" customHeight="1" x14ac:dyDescent="0.25">
      <c r="A31" s="206"/>
      <c r="B31" s="823" t="s">
        <v>1196</v>
      </c>
      <c r="C31" s="823"/>
      <c r="D31" s="823"/>
      <c r="E31" s="823"/>
      <c r="F31" s="823"/>
      <c r="G31" s="823"/>
      <c r="H31" s="823"/>
      <c r="I31" s="823"/>
      <c r="J31"/>
      <c r="K31"/>
      <c r="L31"/>
    </row>
    <row r="32" spans="1:18" s="57" customFormat="1" ht="22.35" customHeight="1" x14ac:dyDescent="0.25">
      <c r="B32" s="458"/>
      <c r="C32" s="458"/>
      <c r="D32" s="458"/>
      <c r="E32" s="458"/>
      <c r="F32" s="458"/>
      <c r="G32" s="458"/>
      <c r="H32" s="458"/>
      <c r="I32" s="458"/>
      <c r="J32"/>
      <c r="K32"/>
      <c r="L32"/>
    </row>
    <row r="33" spans="1:12" s="57" customFormat="1" ht="22.35" customHeight="1" x14ac:dyDescent="0.25">
      <c r="A33" s="824" t="s">
        <v>1691</v>
      </c>
      <c r="B33" s="824"/>
      <c r="C33" s="824"/>
      <c r="D33" s="824"/>
      <c r="E33" s="824"/>
      <c r="F33" s="824"/>
      <c r="G33" s="824"/>
      <c r="H33" s="824"/>
      <c r="I33" s="824"/>
      <c r="J33"/>
      <c r="K33"/>
      <c r="L33"/>
    </row>
    <row r="34" spans="1:12" s="57" customFormat="1" ht="22.35" customHeight="1" x14ac:dyDescent="0.25">
      <c r="A34"/>
      <c r="B34"/>
      <c r="C34"/>
      <c r="D34"/>
      <c r="E34"/>
      <c r="F34"/>
      <c r="G34"/>
      <c r="H34"/>
      <c r="I34"/>
      <c r="J34"/>
      <c r="K34"/>
      <c r="L34"/>
    </row>
    <row r="35" spans="1:12" s="57" customFormat="1" ht="22.35" customHeight="1" x14ac:dyDescent="0.25">
      <c r="A35"/>
      <c r="B35"/>
      <c r="C35"/>
      <c r="D35"/>
      <c r="E35"/>
      <c r="F35"/>
      <c r="G35"/>
      <c r="H35"/>
      <c r="I35"/>
      <c r="J35"/>
      <c r="K35"/>
      <c r="L35"/>
    </row>
    <row r="36" spans="1:12" s="57" customFormat="1" x14ac:dyDescent="0.25">
      <c r="J36"/>
      <c r="K36"/>
      <c r="L36"/>
    </row>
    <row r="37" spans="1:12" s="57" customFormat="1" x14ac:dyDescent="0.25">
      <c r="J37"/>
      <c r="K37"/>
      <c r="L37"/>
    </row>
    <row r="38" spans="1:12" s="57" customFormat="1" x14ac:dyDescent="0.25">
      <c r="J38"/>
      <c r="K38"/>
      <c r="L38"/>
    </row>
  </sheetData>
  <sheetProtection algorithmName="SHA-512" hashValue="zbU9thoobTeSCXw+PkfQMmsV+x5HxDob6lUD5pF1q0I+nzMgy+1Vr351UBgf9EiUZt3XMKJxAanZmREISy7XLA==" saltValue="joc4IY1fg9/96LpCzELjvw==" spinCount="100000" sheet="1" formatCells="0" selectLockedCells="1"/>
  <dataConsolidate/>
  <mergeCells count="35">
    <mergeCell ref="H5:I5"/>
    <mergeCell ref="B7:D7"/>
    <mergeCell ref="G13:G14"/>
    <mergeCell ref="H13:H14"/>
    <mergeCell ref="I13:I14"/>
    <mergeCell ref="C13:D13"/>
    <mergeCell ref="C8:D8"/>
    <mergeCell ref="C9:D9"/>
    <mergeCell ref="B11:B12"/>
    <mergeCell ref="B1:E2"/>
    <mergeCell ref="C5:E5"/>
    <mergeCell ref="C19:D19"/>
    <mergeCell ref="E11:E12"/>
    <mergeCell ref="C11:D12"/>
    <mergeCell ref="C10:D10"/>
    <mergeCell ref="C18:D18"/>
    <mergeCell ref="C15:D15"/>
    <mergeCell ref="C14:D14"/>
    <mergeCell ref="C16:D16"/>
    <mergeCell ref="C17:D17"/>
    <mergeCell ref="A33:I33"/>
    <mergeCell ref="B31:I31"/>
    <mergeCell ref="C21:D21"/>
    <mergeCell ref="G20:I23"/>
    <mergeCell ref="C23:D23"/>
    <mergeCell ref="C24:D24"/>
    <mergeCell ref="C28:E28"/>
    <mergeCell ref="H28:I28"/>
    <mergeCell ref="C29:E29"/>
    <mergeCell ref="H29:I29"/>
    <mergeCell ref="A9:A22"/>
    <mergeCell ref="C22:D22"/>
    <mergeCell ref="C20:D20"/>
    <mergeCell ref="G19:I19"/>
    <mergeCell ref="C27:E27"/>
  </mergeCells>
  <conditionalFormatting sqref="H29:I29">
    <cfRule type="cellIs" dxfId="8" priority="1" operator="equal">
      <formula>"SYS-20-1111-11"</formula>
    </cfRule>
  </conditionalFormatting>
  <dataValidations count="1">
    <dataValidation type="list" allowBlank="1" showInputMessage="1" showErrorMessage="1" sqref="E23:E24 E26" xr:uid="{6C48F821-CDF1-4E63-B488-AE5FF9C5CD25}">
      <formula1>IF($AA$7=$AB$8,$Z$7:$Z$11)</formula1>
    </dataValidation>
  </dataValidations>
  <hyperlinks>
    <hyperlink ref="A33:G33" location="'Meter Selection'!A1" display="To return to the meter selection, click this link" xr:uid="{246FF626-F512-40D8-AA63-F7A3ED731EC0}"/>
    <hyperlink ref="A33:I33" location="'Table of Contents'!A1" display="To return to the index, click this link" xr:uid="{571601AE-67B5-46BF-843C-A579D11EB992}"/>
  </hyperlinks>
  <printOptions horizontalCentered="1"/>
  <pageMargins left="0.25" right="0.25" top="0.5" bottom="0.75" header="0.3" footer="0.3"/>
  <pageSetup scale="52"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A946E5-7F3B-4045-B3FC-F388E0CB5BEE}">
          <x14:formula1>
            <xm:f>RF!$F$22:$F$24</xm:f>
          </x14:formula1>
          <xm:sqref>I18</xm:sqref>
        </x14:dataValidation>
        <x14:dataValidation type="list" allowBlank="1" showInputMessage="1" showErrorMessage="1" xr:uid="{6E48D851-1F97-47B1-8D59-E41C1AFA52BF}">
          <x14:formula1>
            <xm:f>RF!$H$3:$H$14</xm:f>
          </x14:formula1>
          <xm:sqref>E8</xm:sqref>
        </x14:dataValidation>
        <x14:dataValidation type="list" allowBlank="1" showInputMessage="1" showErrorMessage="1" xr:uid="{87F08E18-FBD3-4525-BA0C-DCAC984E2C50}">
          <x14:formula1>
            <xm:f>RF!$H$22:$H$26</xm:f>
          </x14:formula1>
          <xm:sqref>E9</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CE95-5FE8-4D8D-8798-152AFB4592F2}">
  <sheetPr codeName="Sheet16">
    <tabColor rgb="FF7030A0"/>
    <pageSetUpPr autoPageBreaks="0" fitToPage="1"/>
  </sheetPr>
  <dimension ref="A1:AF41"/>
  <sheetViews>
    <sheetView showGridLines="0" zoomScaleNormal="100" workbookViewId="0">
      <selection activeCell="D7" sqref="D7"/>
    </sheetView>
  </sheetViews>
  <sheetFormatPr defaultColWidth="9.140625" defaultRowHeight="15" x14ac:dyDescent="0.25"/>
  <cols>
    <col min="1" max="1" width="5.7109375" customWidth="1"/>
    <col min="2" max="2" width="24" customWidth="1"/>
    <col min="3" max="3" width="82.28515625" customWidth="1"/>
    <col min="4" max="4" width="26.5703125" customWidth="1"/>
    <col min="5" max="5" width="5.42578125" customWidth="1"/>
    <col min="6" max="6" width="30.85546875" customWidth="1"/>
    <col min="7" max="7" width="66.28515625" customWidth="1"/>
    <col min="8" max="8" width="22" customWidth="1"/>
    <col min="9" max="9" width="9.140625" customWidth="1"/>
    <col min="13" max="16" width="0" hidden="1" customWidth="1"/>
    <col min="17" max="17" width="9" hidden="1" customWidth="1"/>
    <col min="18" max="35" width="0" hidden="1" customWidth="1"/>
  </cols>
  <sheetData>
    <row r="1" spans="1:32" ht="29.25" customHeight="1" x14ac:dyDescent="0.25">
      <c r="B1" s="862" t="s">
        <v>1208</v>
      </c>
      <c r="C1" s="862"/>
      <c r="D1" s="862"/>
      <c r="E1" s="862"/>
      <c r="F1" s="862"/>
      <c r="G1" s="454"/>
      <c r="H1" s="403"/>
    </row>
    <row r="2" spans="1:32" ht="13.5" customHeight="1" x14ac:dyDescent="0.25">
      <c r="B2" s="862"/>
      <c r="C2" s="862"/>
      <c r="D2" s="862"/>
      <c r="E2" s="862"/>
      <c r="F2" s="862"/>
      <c r="G2" s="454"/>
      <c r="H2" s="403"/>
    </row>
    <row r="3" spans="1:32" ht="47.25" customHeight="1" x14ac:dyDescent="0.25">
      <c r="B3" s="449" t="s">
        <v>1232</v>
      </c>
      <c r="C3" s="449"/>
      <c r="D3" s="449"/>
      <c r="E3" s="449"/>
      <c r="F3" s="444"/>
      <c r="G3" s="454"/>
      <c r="H3" s="403"/>
    </row>
    <row r="4" spans="1:32" ht="20.25" customHeight="1" thickBot="1" x14ac:dyDescent="0.3">
      <c r="A4" s="10"/>
      <c r="B4" s="859" t="s">
        <v>3555</v>
      </c>
      <c r="C4" s="859"/>
      <c r="D4" s="859"/>
      <c r="E4" s="859"/>
      <c r="F4" s="859"/>
      <c r="G4" s="859"/>
      <c r="H4" s="859"/>
    </row>
    <row r="5" spans="1:32" ht="30" customHeight="1" thickBot="1" x14ac:dyDescent="0.3">
      <c r="A5" s="10"/>
      <c r="B5" s="273" t="s">
        <v>1221</v>
      </c>
      <c r="C5" s="857" t="s">
        <v>5156</v>
      </c>
      <c r="D5" s="858"/>
      <c r="E5" s="264"/>
      <c r="F5" s="273" t="s">
        <v>45</v>
      </c>
      <c r="G5" s="857" t="s">
        <v>1635</v>
      </c>
      <c r="H5" s="858"/>
    </row>
    <row r="6" spans="1:32" ht="14.25" customHeight="1" x14ac:dyDescent="0.25">
      <c r="A6" s="11"/>
      <c r="B6" s="161"/>
      <c r="C6" s="161"/>
      <c r="D6" s="161"/>
      <c r="E6" s="218"/>
      <c r="F6" s="187"/>
      <c r="G6" s="185"/>
      <c r="H6" s="185"/>
    </row>
    <row r="7" spans="1:32" ht="31.5" customHeight="1" x14ac:dyDescent="0.25">
      <c r="A7" s="387" t="s">
        <v>13</v>
      </c>
      <c r="B7" s="791" t="s">
        <v>889</v>
      </c>
      <c r="C7" s="792"/>
      <c r="D7" s="247"/>
      <c r="E7" s="218"/>
      <c r="F7" s="282" t="s">
        <v>889</v>
      </c>
      <c r="G7" s="288"/>
      <c r="H7" s="249"/>
      <c r="AA7" t="e">
        <f>_xlfn.CONCAT(D9,D10,#REF!)</f>
        <v>#REF!</v>
      </c>
      <c r="AE7" s="98" t="s">
        <v>1523</v>
      </c>
      <c r="AF7">
        <v>1</v>
      </c>
    </row>
    <row r="8" spans="1:32" ht="33" customHeight="1" x14ac:dyDescent="0.25">
      <c r="A8" s="387"/>
      <c r="B8" s="286" t="s">
        <v>6</v>
      </c>
      <c r="C8" s="283" t="s">
        <v>1551</v>
      </c>
      <c r="D8" s="14"/>
      <c r="E8" s="218"/>
      <c r="F8" s="282" t="s">
        <v>1125</v>
      </c>
      <c r="G8" s="289" t="s">
        <v>1636</v>
      </c>
      <c r="H8" s="249"/>
      <c r="AE8" s="98" t="s">
        <v>1623</v>
      </c>
      <c r="AF8">
        <v>2</v>
      </c>
    </row>
    <row r="9" spans="1:32" ht="30" customHeight="1" x14ac:dyDescent="0.25">
      <c r="A9" s="387"/>
      <c r="B9" s="278" t="s">
        <v>11</v>
      </c>
      <c r="C9" s="283" t="s">
        <v>1551</v>
      </c>
      <c r="D9" s="58"/>
      <c r="F9" s="282" t="s">
        <v>0</v>
      </c>
      <c r="G9" s="289" t="s">
        <v>1637</v>
      </c>
      <c r="H9" s="249"/>
      <c r="AE9" s="103" t="s">
        <v>1633</v>
      </c>
      <c r="AF9">
        <v>3</v>
      </c>
    </row>
    <row r="10" spans="1:32" ht="34.5" customHeight="1" x14ac:dyDescent="0.25">
      <c r="A10" s="387"/>
      <c r="B10" s="282" t="s">
        <v>10</v>
      </c>
      <c r="C10" s="283" t="s">
        <v>1656</v>
      </c>
      <c r="D10" s="219"/>
      <c r="E10" s="11"/>
      <c r="F10" s="282" t="s">
        <v>1126</v>
      </c>
      <c r="G10" s="289" t="s">
        <v>1638</v>
      </c>
      <c r="H10" s="249"/>
      <c r="AE10" s="103" t="s">
        <v>1634</v>
      </c>
    </row>
    <row r="11" spans="1:32" ht="33.75" customHeight="1" x14ac:dyDescent="0.25">
      <c r="A11" s="387"/>
      <c r="B11" s="282" t="s">
        <v>1183</v>
      </c>
      <c r="C11" s="281" t="s">
        <v>1551</v>
      </c>
      <c r="D11" s="219"/>
      <c r="E11" s="188"/>
      <c r="F11" s="282" t="s">
        <v>1639</v>
      </c>
      <c r="G11" s="289" t="s">
        <v>1642</v>
      </c>
      <c r="H11" s="249"/>
      <c r="AE11" s="243" t="s">
        <v>4</v>
      </c>
    </row>
    <row r="12" spans="1:32" ht="32.25" customHeight="1" x14ac:dyDescent="0.25">
      <c r="A12" s="387"/>
      <c r="B12" s="280" t="s">
        <v>1103</v>
      </c>
      <c r="C12" s="281" t="s">
        <v>41</v>
      </c>
      <c r="D12" s="247"/>
      <c r="E12" s="188"/>
      <c r="F12" s="282" t="s">
        <v>1640</v>
      </c>
      <c r="G12" s="289" t="s">
        <v>1641</v>
      </c>
      <c r="H12" s="249"/>
    </row>
    <row r="13" spans="1:32" ht="31.5" customHeight="1" x14ac:dyDescent="0.25">
      <c r="A13" s="387"/>
      <c r="B13" s="280" t="s">
        <v>1104</v>
      </c>
      <c r="C13" s="281" t="s">
        <v>42</v>
      </c>
      <c r="D13" s="247"/>
      <c r="E13" s="188"/>
      <c r="F13" s="804" t="s">
        <v>1522</v>
      </c>
      <c r="G13" s="806" t="s">
        <v>50</v>
      </c>
      <c r="H13" s="873"/>
    </row>
    <row r="14" spans="1:32" ht="35.25" customHeight="1" x14ac:dyDescent="0.25">
      <c r="A14" s="387"/>
      <c r="B14" s="286" t="s">
        <v>3556</v>
      </c>
      <c r="C14" s="283" t="s">
        <v>5157</v>
      </c>
      <c r="D14" s="59"/>
      <c r="E14" s="188"/>
      <c r="F14" s="805"/>
      <c r="G14" s="807"/>
      <c r="H14" s="874"/>
      <c r="R14" s="165"/>
      <c r="S14" s="227"/>
      <c r="T14" s="212"/>
    </row>
    <row r="15" spans="1:32" ht="47.25" customHeight="1" x14ac:dyDescent="0.25">
      <c r="A15" s="387"/>
      <c r="B15" s="804" t="s">
        <v>5158</v>
      </c>
      <c r="C15" s="806" t="s">
        <v>5161</v>
      </c>
      <c r="D15" s="814"/>
      <c r="E15" s="188"/>
      <c r="F15" s="280" t="s">
        <v>51</v>
      </c>
      <c r="G15" s="290"/>
      <c r="H15" s="59"/>
      <c r="R15" s="186"/>
      <c r="S15" s="227"/>
      <c r="T15" s="212"/>
    </row>
    <row r="16" spans="1:32" ht="46.5" customHeight="1" x14ac:dyDescent="0.25">
      <c r="A16" s="387"/>
      <c r="B16" s="805"/>
      <c r="C16" s="807"/>
      <c r="D16" s="815"/>
      <c r="E16" s="188"/>
      <c r="F16" s="282" t="s">
        <v>1111</v>
      </c>
      <c r="G16" s="283" t="s">
        <v>1211</v>
      </c>
      <c r="H16" s="247"/>
      <c r="R16" s="186"/>
      <c r="S16" s="227"/>
      <c r="T16" s="228"/>
    </row>
    <row r="17" spans="1:26" ht="50.25" customHeight="1" x14ac:dyDescent="0.25">
      <c r="A17" s="387"/>
      <c r="B17" s="804" t="s">
        <v>1540</v>
      </c>
      <c r="C17" s="806" t="s">
        <v>5162</v>
      </c>
      <c r="D17" s="814"/>
      <c r="E17" s="188"/>
      <c r="F17" s="278" t="s">
        <v>5</v>
      </c>
      <c r="G17" s="281" t="s">
        <v>1193</v>
      </c>
      <c r="H17" s="247"/>
      <c r="R17" s="186"/>
      <c r="S17" s="227"/>
      <c r="T17" s="228"/>
    </row>
    <row r="18" spans="1:26" ht="54" customHeight="1" x14ac:dyDescent="0.25">
      <c r="A18" s="387"/>
      <c r="B18" s="805"/>
      <c r="C18" s="807"/>
      <c r="D18" s="815"/>
      <c r="E18" s="188"/>
      <c r="F18" s="286" t="s">
        <v>9</v>
      </c>
      <c r="G18" s="283" t="s">
        <v>1551</v>
      </c>
      <c r="H18" s="249"/>
      <c r="R18" s="186"/>
      <c r="S18" s="227"/>
      <c r="T18" s="228"/>
    </row>
    <row r="19" spans="1:26" ht="31.5" customHeight="1" x14ac:dyDescent="0.25">
      <c r="A19" s="387"/>
      <c r="B19" s="280" t="s">
        <v>5160</v>
      </c>
      <c r="C19" s="281" t="s">
        <v>5159</v>
      </c>
      <c r="D19" s="269" t="s">
        <v>4</v>
      </c>
      <c r="E19" s="188"/>
      <c r="F19" s="868" t="s">
        <v>1206</v>
      </c>
      <c r="G19" s="869"/>
      <c r="H19" s="870"/>
      <c r="R19" s="186"/>
      <c r="S19" s="227"/>
      <c r="T19" s="228"/>
    </row>
    <row r="20" spans="1:26" ht="45" customHeight="1" x14ac:dyDescent="0.25">
      <c r="A20" s="387"/>
      <c r="B20" s="280" t="s">
        <v>18</v>
      </c>
      <c r="C20" s="281" t="s">
        <v>17</v>
      </c>
      <c r="D20" s="59"/>
      <c r="E20" s="188"/>
      <c r="F20" s="798"/>
      <c r="G20" s="799"/>
      <c r="H20" s="800"/>
      <c r="R20" s="186"/>
      <c r="S20" s="227"/>
      <c r="T20" s="228"/>
    </row>
    <row r="21" spans="1:26" ht="36" customHeight="1" x14ac:dyDescent="0.25">
      <c r="A21" s="387"/>
      <c r="B21" s="280" t="s">
        <v>12</v>
      </c>
      <c r="C21" s="281" t="s">
        <v>1194</v>
      </c>
      <c r="D21" s="247"/>
      <c r="E21" s="188"/>
      <c r="F21" s="801"/>
      <c r="G21" s="802"/>
      <c r="H21" s="803"/>
      <c r="R21" s="186"/>
      <c r="S21" s="227"/>
      <c r="T21" s="212"/>
    </row>
    <row r="22" spans="1:26" ht="15" customHeight="1" x14ac:dyDescent="0.25">
      <c r="A22" s="215"/>
      <c r="E22" s="188"/>
      <c r="F22" s="370"/>
      <c r="G22" s="370"/>
      <c r="H22" s="370"/>
      <c r="R22" s="186"/>
      <c r="S22" s="227"/>
      <c r="T22" s="212"/>
    </row>
    <row r="23" spans="1:26" ht="14.25" customHeight="1" thickBot="1" x14ac:dyDescent="0.3">
      <c r="R23" s="229"/>
      <c r="S23" s="227"/>
      <c r="T23" s="212"/>
    </row>
    <row r="24" spans="1:26" ht="29.25" customHeight="1" x14ac:dyDescent="0.25">
      <c r="A24" s="205"/>
      <c r="B24" s="252" t="s">
        <v>3</v>
      </c>
      <c r="C24" s="825" t="str">
        <f>CONCATENATE("F-4300","-",D12,D13,D14,D17,"-",D15,"-",D19)</f>
        <v>F-4300---00</v>
      </c>
      <c r="D24" s="826"/>
      <c r="E24" s="251"/>
      <c r="F24" s="252" t="s">
        <v>3</v>
      </c>
      <c r="G24" s="825" t="str">
        <f>CONCATENATE("SYS-20","-","1","1","1","1","-","11",H13)</f>
        <v>SYS-20-1111-11</v>
      </c>
      <c r="H24" s="826"/>
    </row>
    <row r="25" spans="1:26" ht="46.5" customHeight="1" thickBot="1" x14ac:dyDescent="0.3">
      <c r="A25" s="205"/>
      <c r="B25" s="254" t="s">
        <v>39</v>
      </c>
      <c r="C25" s="821" t="str">
        <f>IF(D17="","",VLOOKUP(C24,RF!A3:B3008,2,FALSE))</f>
        <v/>
      </c>
      <c r="D25" s="822"/>
      <c r="E25" s="251"/>
      <c r="F25" s="254" t="s">
        <v>39</v>
      </c>
      <c r="G25" s="821" t="str">
        <f>IF(H13="","",VLOOKUP(G24,RF!A3:B3008,2,FALSE))</f>
        <v/>
      </c>
      <c r="H25" s="822"/>
    </row>
    <row r="26" spans="1:26" ht="21.75" customHeight="1" x14ac:dyDescent="0.25">
      <c r="A26" s="205"/>
      <c r="B26" s="449" t="s">
        <v>1192</v>
      </c>
      <c r="C26" s="398"/>
      <c r="D26" s="398"/>
      <c r="E26" s="251"/>
      <c r="F26" s="398"/>
      <c r="G26" s="398"/>
      <c r="H26" s="452" t="str">
        <f>'F-1000'!V17</f>
        <v>Rev. 18</v>
      </c>
    </row>
    <row r="27" spans="1:26" ht="26.25" customHeight="1" x14ac:dyDescent="0.25">
      <c r="A27" s="205"/>
      <c r="B27" s="823" t="s">
        <v>1196</v>
      </c>
      <c r="C27" s="823"/>
      <c r="D27" s="823"/>
      <c r="E27" s="823"/>
      <c r="F27" s="823"/>
      <c r="G27" s="823"/>
      <c r="H27" s="823"/>
      <c r="X27" s="229"/>
      <c r="Y27" s="229"/>
      <c r="Z27" s="188"/>
    </row>
    <row r="28" spans="1:26" ht="30" customHeight="1" x14ac:dyDescent="0.25">
      <c r="A28" s="205"/>
      <c r="B28" s="831" t="s">
        <v>1207</v>
      </c>
      <c r="C28" s="831"/>
      <c r="D28" s="831"/>
      <c r="E28" s="831"/>
      <c r="F28" s="831"/>
      <c r="G28" s="831"/>
      <c r="H28" s="398"/>
      <c r="X28" s="186"/>
      <c r="Y28" s="227"/>
      <c r="Z28" s="212"/>
    </row>
    <row r="29" spans="1:26" s="57" customFormat="1" ht="23.25" customHeight="1" x14ac:dyDescent="0.25">
      <c r="A29" s="824" t="s">
        <v>1691</v>
      </c>
      <c r="B29" s="824"/>
      <c r="C29" s="824"/>
      <c r="D29" s="824"/>
      <c r="E29" s="824"/>
      <c r="F29" s="824"/>
      <c r="G29" s="824"/>
      <c r="H29" s="824"/>
      <c r="I29"/>
      <c r="X29" s="229"/>
      <c r="Y29" s="227"/>
      <c r="Z29" s="212"/>
    </row>
    <row r="30" spans="1:26" s="57" customFormat="1" ht="31.9" customHeight="1" x14ac:dyDescent="0.25">
      <c r="I30"/>
      <c r="X30" s="186"/>
      <c r="Y30" s="227"/>
      <c r="Z30" s="212"/>
    </row>
    <row r="31" spans="1:26" s="57" customFormat="1" ht="42.75" customHeight="1" x14ac:dyDescent="0.25">
      <c r="I31"/>
      <c r="X31" s="230"/>
      <c r="Y31" s="231"/>
      <c r="Z31" s="232"/>
    </row>
    <row r="32" spans="1:26" s="57" customFormat="1" ht="29.25" customHeight="1" x14ac:dyDescent="0.25">
      <c r="I32" s="207"/>
      <c r="X32" s="186"/>
      <c r="Y32" s="231"/>
      <c r="Z32" s="233"/>
    </row>
    <row r="33" spans="9:26" s="57" customFormat="1" ht="24.75" customHeight="1" x14ac:dyDescent="0.25">
      <c r="I33" s="207"/>
      <c r="X33" s="186"/>
      <c r="Y33" s="231"/>
      <c r="Z33" s="233"/>
    </row>
    <row r="34" spans="9:26" s="57" customFormat="1" ht="14.1" customHeight="1" x14ac:dyDescent="0.25">
      <c r="I34" s="207"/>
      <c r="X34" s="186"/>
      <c r="Y34" s="227"/>
      <c r="Z34" s="212"/>
    </row>
    <row r="35" spans="9:26" s="57" customFormat="1" ht="10.5" customHeight="1" x14ac:dyDescent="0.25">
      <c r="I35" s="207"/>
      <c r="X35" s="229"/>
      <c r="Y35" s="227"/>
      <c r="Z35" s="212"/>
    </row>
    <row r="36" spans="9:26" s="57" customFormat="1" ht="18" customHeight="1" x14ac:dyDescent="0.25">
      <c r="I36" s="207"/>
      <c r="X36" s="186"/>
      <c r="Y36" s="227"/>
      <c r="Z36" s="17"/>
    </row>
    <row r="37" spans="9:26" s="57" customFormat="1" ht="14.1" customHeight="1" x14ac:dyDescent="0.25">
      <c r="I37"/>
    </row>
    <row r="38" spans="9:26" s="57" customFormat="1" ht="14.1" customHeight="1" x14ac:dyDescent="0.25">
      <c r="I38"/>
    </row>
    <row r="39" spans="9:26" s="57" customFormat="1" x14ac:dyDescent="0.25">
      <c r="I39"/>
    </row>
    <row r="40" spans="9:26" s="57" customFormat="1" x14ac:dyDescent="0.25">
      <c r="I40"/>
    </row>
    <row r="41" spans="9:26" s="57" customFormat="1" x14ac:dyDescent="0.25">
      <c r="I41"/>
    </row>
  </sheetData>
  <sheetProtection algorithmName="SHA-512" hashValue="PG8HhPlcZ4NWxbjUSc0iLahegjQ9xDlQV0k0XgNKD+RK5ebduAF5IFrlwpOU5z5GZ58AvIZCzH1ZLGcFAZPMdQ==" saltValue="tV/lgzVWqwQvYDqJNY/ixw==" spinCount="100000" sheet="1" formatCells="0" selectLockedCells="1"/>
  <dataConsolidate/>
  <mergeCells count="23">
    <mergeCell ref="B28:G28"/>
    <mergeCell ref="A29:H29"/>
    <mergeCell ref="C24:D24"/>
    <mergeCell ref="G24:H24"/>
    <mergeCell ref="C25:D25"/>
    <mergeCell ref="G25:H25"/>
    <mergeCell ref="B27:H27"/>
    <mergeCell ref="F20:H21"/>
    <mergeCell ref="B17:B18"/>
    <mergeCell ref="C17:C18"/>
    <mergeCell ref="D17:D18"/>
    <mergeCell ref="F13:F14"/>
    <mergeCell ref="G13:G14"/>
    <mergeCell ref="H13:H14"/>
    <mergeCell ref="F19:H19"/>
    <mergeCell ref="B15:B16"/>
    <mergeCell ref="C15:C16"/>
    <mergeCell ref="D15:D16"/>
    <mergeCell ref="B1:F2"/>
    <mergeCell ref="C5:D5"/>
    <mergeCell ref="B4:H4"/>
    <mergeCell ref="G5:H5"/>
    <mergeCell ref="B7:C7"/>
  </mergeCells>
  <conditionalFormatting sqref="G25:H25">
    <cfRule type="cellIs" dxfId="7" priority="1" operator="equal">
      <formula>"SYS-20-1111-11"</formula>
    </cfRule>
  </conditionalFormatting>
  <hyperlinks>
    <hyperlink ref="A29:H29" location="'Table of Contents'!A1" display="To return to the index, click this link" xr:uid="{57D2F280-D888-41E5-9A03-6FDD3C6A5DA4}"/>
    <hyperlink ref="B4:H4" r:id="rId1" display="Review the F-4300 Ordering Guide for details on transducer selection." xr:uid="{BE704C92-A51D-4362-8985-31E473D41E25}"/>
  </hyperlinks>
  <printOptions horizontalCentered="1"/>
  <pageMargins left="0.25" right="0.25" top="0.5" bottom="0.75" header="0.3" footer="0.3"/>
  <pageSetup scale="54" orientation="landscape" r:id="rId2"/>
  <headerFooter>
    <oddHeader>&amp;LONICON Incorporated - Order Form</oddHeader>
    <oddFooter>&amp;C&amp;"-,Bold"11451 Belcher Road South, Largo, FL 33773 • Tel +1 (727) 447-6140 • Fax +1 (727) 442-5699
www.onicon.com • customerservice@onicon.com</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E8631B7D-A614-49E7-8430-32D9B9F01813}">
          <x14:formula1>
            <xm:f>RF!$G$22:$G$25</xm:f>
          </x14:formula1>
          <xm:sqref>H18</xm:sqref>
        </x14:dataValidation>
        <x14:dataValidation type="list" allowBlank="1" showInputMessage="1" showErrorMessage="1" xr:uid="{8CD39C7B-717F-4278-A935-9E99C0ED2F7E}">
          <x14:formula1>
            <xm:f>RF!$I$3:$I$17</xm:f>
          </x14:formula1>
          <xm:sqref>D8</xm:sqref>
        </x14:dataValidation>
        <x14:dataValidation type="list" allowBlank="1" showInputMessage="1" showErrorMessage="1" xr:uid="{263F334F-A4AF-4E34-861E-D368219CB397}">
          <x14:formula1>
            <xm:f>RF!$P$3:$P$27</xm:f>
          </x14:formula1>
          <xm:sqref>D9</xm:sqref>
        </x14:dataValidation>
        <x14:dataValidation type="list" allowBlank="1" showInputMessage="1" showErrorMessage="1" xr:uid="{ED29ECDF-B401-4BC3-A0EC-7F4C36F3E7EE}">
          <x14:formula1>
            <xm:f>RF!$H$28:$H$33</xm:f>
          </x14:formula1>
          <xm:sqref>D10</xm:sqref>
        </x14:dataValidation>
        <x14:dataValidation type="list" allowBlank="1" showInputMessage="1" showErrorMessage="1" xr:uid="{0CD9B12E-C731-4563-ABFD-C0D8ACC9022E}">
          <x14:formula1>
            <xm:f>IF(D10=RF!$I$21,RF!$I$22:$I$24,IF(D10=RF!$J$21,RF!$J$22:$J$24,IF(D10=RF!$K$21,RF!$K$22:$K$23,IF(D10=RF!$L$21,RF!$L$22:$L$24,IF(D10=RF!$I$28,RF!$I$29:$I$35,IF(D10=RF!$J$28,RF!$J$29:$J$33))))))</xm:f>
          </x14:formula1>
          <xm:sqref>D11</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B4AFB-5D2C-45D4-ABEF-E3484A45D5C2}">
  <sheetPr codeName="Sheet42">
    <tabColor rgb="FF7030A0"/>
    <pageSetUpPr autoPageBreaks="0" fitToPage="1"/>
  </sheetPr>
  <dimension ref="A1:X45"/>
  <sheetViews>
    <sheetView showGridLines="0" zoomScaleNormal="100" workbookViewId="0">
      <selection activeCell="D6" sqref="D6"/>
    </sheetView>
  </sheetViews>
  <sheetFormatPr defaultColWidth="9.140625" defaultRowHeight="15" x14ac:dyDescent="0.25"/>
  <cols>
    <col min="1" max="1" width="5.5703125" customWidth="1"/>
    <col min="2" max="2" width="24.140625" customWidth="1"/>
    <col min="3" max="3" width="70.5703125" customWidth="1"/>
    <col min="4" max="4" width="20.140625" customWidth="1"/>
    <col min="5" max="5" width="8.42578125" customWidth="1"/>
    <col min="6" max="6" width="29.140625" customWidth="1"/>
    <col min="7" max="7" width="68.42578125" customWidth="1"/>
    <col min="8" max="8" width="20.140625" customWidth="1"/>
    <col min="9" max="9" width="9.140625" customWidth="1"/>
    <col min="10" max="10" width="8.5703125" style="57" hidden="1" customWidth="1"/>
    <col min="11" max="24" width="9.140625" hidden="1" customWidth="1"/>
    <col min="25" max="43" width="0" hidden="1" customWidth="1"/>
  </cols>
  <sheetData>
    <row r="1" spans="1:21" ht="37.5" customHeight="1" x14ac:dyDescent="0.25">
      <c r="B1" s="531" t="s">
        <v>7004</v>
      </c>
      <c r="C1" s="453"/>
      <c r="D1" s="453"/>
      <c r="E1" s="454"/>
      <c r="F1" s="454"/>
      <c r="G1" s="403"/>
      <c r="H1" s="403"/>
    </row>
    <row r="2" spans="1:21" ht="54.75" customHeight="1" x14ac:dyDescent="0.25">
      <c r="B2" s="453"/>
      <c r="C2" s="453"/>
      <c r="D2" s="453"/>
      <c r="E2" s="454"/>
      <c r="F2" s="454"/>
      <c r="G2" s="403"/>
      <c r="H2" s="403"/>
    </row>
    <row r="3" spans="1:21" ht="29.1" customHeight="1" thickBot="1" x14ac:dyDescent="0.3">
      <c r="A3" s="208"/>
      <c r="B3" s="863" t="s">
        <v>5167</v>
      </c>
      <c r="C3" s="794"/>
      <c r="D3" s="794"/>
      <c r="E3" s="794"/>
      <c r="F3" s="455"/>
      <c r="G3" s="403"/>
      <c r="H3" s="403"/>
    </row>
    <row r="4" spans="1:21" ht="28.5" customHeight="1" thickBot="1" x14ac:dyDescent="0.3">
      <c r="A4" s="10"/>
      <c r="B4" s="445" t="s">
        <v>6997</v>
      </c>
      <c r="C4" s="795" t="s">
        <v>6998</v>
      </c>
      <c r="D4" s="796"/>
      <c r="E4" s="403"/>
      <c r="F4" s="445" t="s">
        <v>45</v>
      </c>
      <c r="G4" s="795" t="s">
        <v>1635</v>
      </c>
      <c r="H4" s="796"/>
    </row>
    <row r="5" spans="1:21" ht="12.75" customHeight="1" x14ac:dyDescent="0.25">
      <c r="A5" s="11"/>
      <c r="B5" s="446"/>
      <c r="C5" s="447"/>
      <c r="D5" s="447"/>
      <c r="E5" s="406"/>
      <c r="F5" s="448"/>
      <c r="G5" s="447"/>
      <c r="H5" s="447"/>
    </row>
    <row r="6" spans="1:21" ht="27" customHeight="1" x14ac:dyDescent="0.25">
      <c r="A6" s="11"/>
      <c r="B6" s="791" t="s">
        <v>889</v>
      </c>
      <c r="C6" s="792"/>
      <c r="D6" s="247"/>
      <c r="E6" s="218"/>
      <c r="F6" s="278" t="s">
        <v>889</v>
      </c>
      <c r="G6" s="279"/>
      <c r="H6" s="248"/>
    </row>
    <row r="7" spans="1:21" ht="32.25" customHeight="1" x14ac:dyDescent="0.25">
      <c r="A7" s="11"/>
      <c r="B7" s="286" t="s">
        <v>6</v>
      </c>
      <c r="C7" s="283" t="s">
        <v>6947</v>
      </c>
      <c r="D7" s="14"/>
      <c r="E7" s="218"/>
      <c r="F7" s="282" t="s">
        <v>1125</v>
      </c>
      <c r="G7" s="289" t="s">
        <v>1636</v>
      </c>
      <c r="H7" s="249"/>
    </row>
    <row r="8" spans="1:21" ht="39" customHeight="1" x14ac:dyDescent="0.25">
      <c r="A8" s="205" t="s">
        <v>13</v>
      </c>
      <c r="B8" s="278" t="s">
        <v>1542</v>
      </c>
      <c r="C8" s="361" t="s">
        <v>886</v>
      </c>
      <c r="D8" s="610"/>
      <c r="E8" s="11"/>
      <c r="F8" s="282" t="s">
        <v>0</v>
      </c>
      <c r="G8" s="289" t="s">
        <v>1637</v>
      </c>
      <c r="H8" s="249"/>
    </row>
    <row r="9" spans="1:21" ht="37.5" customHeight="1" x14ac:dyDescent="0.25">
      <c r="A9" s="205"/>
      <c r="B9" s="278" t="s">
        <v>1123</v>
      </c>
      <c r="C9" s="361" t="s">
        <v>1706</v>
      </c>
      <c r="D9" s="611" t="str">
        <f>IF(D8="","",IF(D8=$O$20,$P$13,$P$12))</f>
        <v/>
      </c>
      <c r="E9" s="11"/>
      <c r="F9" s="282" t="s">
        <v>1126</v>
      </c>
      <c r="G9" s="289" t="s">
        <v>1638</v>
      </c>
      <c r="H9" s="249"/>
    </row>
    <row r="10" spans="1:21" ht="37.5" customHeight="1" x14ac:dyDescent="0.25">
      <c r="A10" s="205"/>
      <c r="B10" s="280" t="s">
        <v>1548</v>
      </c>
      <c r="C10" s="281" t="s">
        <v>7005</v>
      </c>
      <c r="D10" s="58"/>
      <c r="E10" s="188"/>
      <c r="F10" s="282" t="s">
        <v>1639</v>
      </c>
      <c r="G10" s="289" t="s">
        <v>1642</v>
      </c>
      <c r="H10" s="249"/>
    </row>
    <row r="11" spans="1:21" ht="36.75" customHeight="1" x14ac:dyDescent="0.25">
      <c r="A11" s="205"/>
      <c r="B11" s="280" t="s">
        <v>1122</v>
      </c>
      <c r="C11" s="281" t="s">
        <v>44</v>
      </c>
      <c r="D11" s="618"/>
      <c r="E11" s="188"/>
      <c r="F11" s="282" t="s">
        <v>1640</v>
      </c>
      <c r="G11" s="289" t="s">
        <v>1641</v>
      </c>
      <c r="H11" s="249"/>
      <c r="S11" s="194" t="s">
        <v>1122</v>
      </c>
      <c r="T11" s="192" t="s">
        <v>44</v>
      </c>
      <c r="U11" s="193">
        <v>0</v>
      </c>
    </row>
    <row r="12" spans="1:21" ht="32.25" customHeight="1" x14ac:dyDescent="0.25">
      <c r="A12" s="205"/>
      <c r="B12" s="286" t="s">
        <v>1544</v>
      </c>
      <c r="C12" s="283" t="s">
        <v>6999</v>
      </c>
      <c r="D12" s="612"/>
      <c r="E12" s="188"/>
      <c r="F12" s="804" t="s">
        <v>1522</v>
      </c>
      <c r="G12" s="806" t="s">
        <v>50</v>
      </c>
      <c r="H12" s="873"/>
      <c r="O12" s="241" t="s">
        <v>1484</v>
      </c>
      <c r="P12">
        <v>0</v>
      </c>
      <c r="Q12">
        <v>6</v>
      </c>
      <c r="R12" s="98" t="s">
        <v>1523</v>
      </c>
      <c r="S12" s="619" t="s">
        <v>7003</v>
      </c>
      <c r="T12" s="192" t="s">
        <v>1124</v>
      </c>
      <c r="U12" s="193"/>
    </row>
    <row r="13" spans="1:21" ht="32.25" customHeight="1" x14ac:dyDescent="0.25">
      <c r="A13" s="205"/>
      <c r="B13" s="280" t="s">
        <v>1545</v>
      </c>
      <c r="C13" s="281" t="s">
        <v>7000</v>
      </c>
      <c r="D13" s="611"/>
      <c r="E13" s="188"/>
      <c r="F13" s="805"/>
      <c r="G13" s="807"/>
      <c r="H13" s="874"/>
      <c r="O13" s="1">
        <v>340</v>
      </c>
      <c r="P13">
        <v>1</v>
      </c>
      <c r="Q13">
        <v>9</v>
      </c>
      <c r="R13" s="98" t="s">
        <v>1623</v>
      </c>
      <c r="S13" s="619" t="s">
        <v>6918</v>
      </c>
      <c r="T13" s="192" t="s">
        <v>46</v>
      </c>
      <c r="U13" s="193">
        <v>1</v>
      </c>
    </row>
    <row r="14" spans="1:21" ht="33" customHeight="1" x14ac:dyDescent="0.25">
      <c r="A14" s="205"/>
      <c r="B14" s="280" t="s">
        <v>7001</v>
      </c>
      <c r="C14" s="283" t="s">
        <v>6947</v>
      </c>
      <c r="D14" s="13"/>
      <c r="E14" s="188"/>
      <c r="F14" s="280" t="s">
        <v>51</v>
      </c>
      <c r="G14" s="290"/>
      <c r="H14" s="59"/>
      <c r="O14" s="242" t="s">
        <v>1599</v>
      </c>
      <c r="P14">
        <v>0</v>
      </c>
      <c r="R14" s="103" t="s">
        <v>1633</v>
      </c>
      <c r="S14" s="620" t="s">
        <v>6919</v>
      </c>
      <c r="T14" s="192" t="s">
        <v>47</v>
      </c>
      <c r="U14" s="193">
        <v>1</v>
      </c>
    </row>
    <row r="15" spans="1:21" ht="33" customHeight="1" x14ac:dyDescent="0.25">
      <c r="A15" s="205"/>
      <c r="B15" s="280" t="s">
        <v>1546</v>
      </c>
      <c r="C15" s="281" t="s">
        <v>7002</v>
      </c>
      <c r="D15" s="59"/>
      <c r="E15" s="188"/>
      <c r="F15" s="282" t="s">
        <v>1111</v>
      </c>
      <c r="G15" s="283" t="s">
        <v>1211</v>
      </c>
      <c r="H15" s="247"/>
      <c r="O15" s="242" t="s">
        <v>1600</v>
      </c>
      <c r="P15">
        <v>2</v>
      </c>
      <c r="R15" s="103" t="s">
        <v>1634</v>
      </c>
      <c r="S15" s="191"/>
      <c r="T15" s="192"/>
      <c r="U15" s="193"/>
    </row>
    <row r="16" spans="1:21" ht="32.25" customHeight="1" x14ac:dyDescent="0.25">
      <c r="A16" s="205"/>
      <c r="B16" s="810" t="s">
        <v>1210</v>
      </c>
      <c r="C16" s="833"/>
      <c r="D16" s="834"/>
      <c r="E16" s="188"/>
      <c r="F16" s="278" t="s">
        <v>5</v>
      </c>
      <c r="G16" s="281" t="s">
        <v>1193</v>
      </c>
      <c r="H16" s="247"/>
      <c r="O16" s="242" t="s">
        <v>1601</v>
      </c>
      <c r="R16" s="243" t="s">
        <v>4</v>
      </c>
      <c r="S16" s="194"/>
      <c r="T16" s="192" t="s">
        <v>862</v>
      </c>
      <c r="U16" s="193">
        <v>1</v>
      </c>
    </row>
    <row r="17" spans="1:21" ht="36" customHeight="1" x14ac:dyDescent="0.25">
      <c r="A17" s="205"/>
      <c r="B17" s="798"/>
      <c r="C17" s="799"/>
      <c r="D17" s="800"/>
      <c r="E17" s="188"/>
      <c r="F17" s="278" t="s">
        <v>10</v>
      </c>
      <c r="G17" s="281" t="s">
        <v>1551</v>
      </c>
      <c r="H17" s="247"/>
      <c r="O17" s="242" t="s">
        <v>1602</v>
      </c>
      <c r="S17" s="221" t="s">
        <v>1106</v>
      </c>
      <c r="T17" s="202" t="s">
        <v>48</v>
      </c>
      <c r="U17" s="222">
        <v>1</v>
      </c>
    </row>
    <row r="18" spans="1:21" ht="37.5" customHeight="1" thickBot="1" x14ac:dyDescent="0.3">
      <c r="B18" s="801"/>
      <c r="C18" s="802"/>
      <c r="D18" s="803"/>
      <c r="F18" s="280" t="s">
        <v>9</v>
      </c>
      <c r="G18" s="281" t="s">
        <v>1551</v>
      </c>
      <c r="H18" s="247"/>
      <c r="O18" s="242" t="s">
        <v>1603</v>
      </c>
      <c r="S18" s="194" t="s">
        <v>23</v>
      </c>
      <c r="T18" s="202" t="s">
        <v>24</v>
      </c>
      <c r="U18" s="203"/>
    </row>
    <row r="19" spans="1:21" ht="33" customHeight="1" x14ac:dyDescent="0.25">
      <c r="B19" s="515" t="s">
        <v>5164</v>
      </c>
      <c r="C19" s="512"/>
      <c r="D19" s="518"/>
      <c r="O19" s="242" t="s">
        <v>1604</v>
      </c>
      <c r="S19" s="194"/>
      <c r="T19" s="202"/>
      <c r="U19" s="203"/>
    </row>
    <row r="20" spans="1:21" ht="37.5" customHeight="1" x14ac:dyDescent="0.25">
      <c r="B20" s="864" t="s">
        <v>5168</v>
      </c>
      <c r="C20" s="865"/>
      <c r="D20" s="866"/>
      <c r="O20" s="242" t="s">
        <v>1605</v>
      </c>
      <c r="S20" s="194"/>
      <c r="T20" s="202"/>
      <c r="U20" s="203"/>
    </row>
    <row r="21" spans="1:21" ht="23.25" customHeight="1" x14ac:dyDescent="0.25">
      <c r="B21" s="516" t="s">
        <v>5165</v>
      </c>
      <c r="C21" s="520"/>
      <c r="D21" s="507"/>
      <c r="O21" s="242"/>
      <c r="S21" s="194"/>
      <c r="T21" s="202"/>
      <c r="U21" s="203"/>
    </row>
    <row r="22" spans="1:21" ht="20.25" customHeight="1" thickBot="1" x14ac:dyDescent="0.3">
      <c r="B22" s="517"/>
      <c r="C22" s="510"/>
      <c r="D22" s="511"/>
      <c r="O22" s="242"/>
      <c r="S22" s="194"/>
      <c r="T22" s="202"/>
      <c r="U22" s="203"/>
    </row>
    <row r="23" spans="1:21" ht="22.5" customHeight="1" thickBot="1" x14ac:dyDescent="0.3">
      <c r="S23" s="194" t="s">
        <v>7</v>
      </c>
      <c r="T23" s="202" t="s">
        <v>25</v>
      </c>
      <c r="U23" s="203"/>
    </row>
    <row r="24" spans="1:21" ht="33.75" customHeight="1" x14ac:dyDescent="0.25">
      <c r="A24" s="205"/>
      <c r="B24" s="15" t="s">
        <v>3</v>
      </c>
      <c r="C24" s="825" t="str">
        <f>CONCATENATE("FT-4600","-",D8,"-",D9,D10,D11,"-",D12,D13)</f>
        <v>FT-4600---</v>
      </c>
      <c r="D24" s="826"/>
      <c r="E24" s="251"/>
      <c r="F24" s="252" t="s">
        <v>3</v>
      </c>
      <c r="G24" s="825" t="str">
        <f>CONCATENATE("SYS-20","-","1","1","1","1","-","11",H12)</f>
        <v>SYS-20-1111-11</v>
      </c>
      <c r="H24" s="826"/>
      <c r="S24" s="194" t="s">
        <v>1107</v>
      </c>
      <c r="T24" s="192" t="s">
        <v>49</v>
      </c>
      <c r="U24" s="193">
        <v>11</v>
      </c>
    </row>
    <row r="25" spans="1:21" ht="48.75" customHeight="1" thickBot="1" x14ac:dyDescent="0.3">
      <c r="A25" s="205"/>
      <c r="B25" s="16" t="s">
        <v>39</v>
      </c>
      <c r="C25" s="821" t="str">
        <f>IF(D9="","",VLOOKUP(C24,RF!A3:B3023,2,FALSE))</f>
        <v/>
      </c>
      <c r="D25" s="822"/>
      <c r="E25" s="251"/>
      <c r="F25" s="254" t="s">
        <v>39</v>
      </c>
      <c r="G25" s="821" t="str">
        <f>IF(H12="","",VLOOKUP(G24,RF!A3:B3023,2,FALSE))</f>
        <v/>
      </c>
      <c r="H25" s="822"/>
      <c r="S25" s="191" t="s">
        <v>1</v>
      </c>
      <c r="T25" s="192" t="s">
        <v>36</v>
      </c>
      <c r="U25" s="193"/>
    </row>
    <row r="26" spans="1:21" ht="26.25" customHeight="1" x14ac:dyDescent="0.25">
      <c r="A26" s="205"/>
      <c r="B26" s="449" t="s">
        <v>1192</v>
      </c>
      <c r="C26" s="398"/>
      <c r="D26" s="398"/>
      <c r="E26" s="251"/>
      <c r="F26" s="398"/>
      <c r="G26" s="398"/>
      <c r="H26" s="621" t="str">
        <f>'F-1000'!V17</f>
        <v>Rev. 18</v>
      </c>
      <c r="S26" s="194" t="s">
        <v>8</v>
      </c>
      <c r="T26" s="192" t="s">
        <v>37</v>
      </c>
      <c r="U26" s="204"/>
    </row>
    <row r="27" spans="1:21" ht="42" customHeight="1" x14ac:dyDescent="0.25">
      <c r="A27" s="205"/>
      <c r="B27" s="823" t="s">
        <v>1196</v>
      </c>
      <c r="C27" s="823"/>
      <c r="D27" s="823"/>
      <c r="E27" s="823"/>
      <c r="F27" s="823"/>
      <c r="G27" s="823"/>
      <c r="H27" s="823"/>
    </row>
    <row r="28" spans="1:21" ht="26.1" customHeight="1" x14ac:dyDescent="0.25">
      <c r="A28" s="205"/>
      <c r="B28" s="398"/>
      <c r="C28" s="398"/>
      <c r="D28" s="398"/>
      <c r="E28" s="398"/>
      <c r="F28" s="398"/>
      <c r="G28" s="398"/>
      <c r="H28" s="398"/>
    </row>
    <row r="29" spans="1:21" s="57" customFormat="1" ht="19.5" customHeight="1" x14ac:dyDescent="0.3">
      <c r="A29" s="830" t="s">
        <v>5232</v>
      </c>
      <c r="B29" s="830"/>
      <c r="C29" s="830"/>
      <c r="D29" s="830"/>
      <c r="E29" s="830"/>
      <c r="F29" s="830"/>
      <c r="G29" s="830"/>
      <c r="H29" s="830"/>
      <c r="I29"/>
    </row>
    <row r="30" spans="1:21" s="57" customFormat="1" ht="32.1" customHeight="1" x14ac:dyDescent="0.25">
      <c r="A30"/>
      <c r="B30"/>
      <c r="C30"/>
      <c r="D30"/>
      <c r="E30"/>
      <c r="F30"/>
      <c r="G30"/>
      <c r="H30"/>
    </row>
    <row r="31" spans="1:21" s="57" customFormat="1" ht="42.75" customHeight="1" x14ac:dyDescent="0.25">
      <c r="A31"/>
      <c r="B31"/>
      <c r="C31"/>
      <c r="D31"/>
      <c r="E31"/>
      <c r="F31"/>
      <c r="G31"/>
      <c r="H31"/>
    </row>
    <row r="32" spans="1:21" s="57" customFormat="1" ht="20.25" customHeight="1" x14ac:dyDescent="0.25">
      <c r="A32"/>
      <c r="B32"/>
      <c r="C32"/>
      <c r="D32"/>
      <c r="E32"/>
      <c r="F32"/>
      <c r="G32"/>
      <c r="H32"/>
    </row>
    <row r="33" spans="1:9" s="57" customFormat="1" ht="24.75" customHeight="1" x14ac:dyDescent="0.25">
      <c r="A33" s="263"/>
      <c r="E33"/>
      <c r="F33" s="374"/>
      <c r="G33" s="519"/>
      <c r="H33" s="233"/>
    </row>
    <row r="34" spans="1:9" s="57" customFormat="1" ht="14.1" customHeight="1" x14ac:dyDescent="0.25">
      <c r="A34"/>
      <c r="B34"/>
      <c r="C34"/>
      <c r="D34"/>
      <c r="E34"/>
      <c r="F34"/>
      <c r="G34"/>
      <c r="H34"/>
    </row>
    <row r="35" spans="1:9" s="57" customFormat="1" ht="20.25" customHeight="1" x14ac:dyDescent="0.2"/>
    <row r="36" spans="1:9" s="57" customFormat="1" ht="14.1" customHeight="1" x14ac:dyDescent="0.25">
      <c r="I36"/>
    </row>
    <row r="37" spans="1:9" s="57" customFormat="1" ht="14.1" customHeight="1" x14ac:dyDescent="0.25">
      <c r="I37"/>
    </row>
    <row r="38" spans="1:9" s="57" customFormat="1" x14ac:dyDescent="0.25">
      <c r="I38"/>
    </row>
    <row r="39" spans="1:9" s="57" customFormat="1" x14ac:dyDescent="0.25">
      <c r="I39"/>
    </row>
    <row r="40" spans="1:9" s="57" customFormat="1" x14ac:dyDescent="0.25">
      <c r="I40"/>
    </row>
    <row r="41" spans="1:9" s="57" customFormat="1" x14ac:dyDescent="0.25">
      <c r="I41"/>
    </row>
    <row r="42" spans="1:9" s="57" customFormat="1" x14ac:dyDescent="0.25">
      <c r="I42"/>
    </row>
    <row r="43" spans="1:9" s="57" customFormat="1" x14ac:dyDescent="0.25">
      <c r="I43"/>
    </row>
    <row r="44" spans="1:9" s="57" customFormat="1" x14ac:dyDescent="0.25">
      <c r="A44"/>
      <c r="B44"/>
      <c r="C44"/>
      <c r="D44"/>
      <c r="E44"/>
      <c r="F44"/>
      <c r="G44"/>
      <c r="H44"/>
      <c r="I44"/>
    </row>
    <row r="45" spans="1:9" s="57" customFormat="1" x14ac:dyDescent="0.25">
      <c r="A45"/>
      <c r="B45"/>
      <c r="C45"/>
      <c r="D45"/>
      <c r="E45"/>
      <c r="F45"/>
      <c r="G45"/>
      <c r="H45"/>
      <c r="I45"/>
    </row>
  </sheetData>
  <sheetProtection algorithmName="SHA-512" hashValue="bjVweey1XmHul9D6xWdljJOyKqq9EL56quXjGm0npZ7oTo4TIfnGZl9xEE7EX9BLuUyiK4jgr23ZUTlYMFmqUQ==" saltValue="3xKILWsgGoebvrGzWyNK1g==" spinCount="100000" sheet="1" formatCells="0" selectLockedCells="1"/>
  <dataConsolidate/>
  <mergeCells count="16">
    <mergeCell ref="B3:E3"/>
    <mergeCell ref="C4:D4"/>
    <mergeCell ref="G4:H4"/>
    <mergeCell ref="B6:C6"/>
    <mergeCell ref="F12:F13"/>
    <mergeCell ref="G12:G13"/>
    <mergeCell ref="H12:H13"/>
    <mergeCell ref="B27:H27"/>
    <mergeCell ref="A29:H29"/>
    <mergeCell ref="B16:D16"/>
    <mergeCell ref="B17:D18"/>
    <mergeCell ref="B20:D20"/>
    <mergeCell ref="C24:D24"/>
    <mergeCell ref="G24:H24"/>
    <mergeCell ref="C25:D25"/>
    <mergeCell ref="G25:H25"/>
  </mergeCells>
  <conditionalFormatting sqref="G25:H25">
    <cfRule type="cellIs" dxfId="6" priority="1" operator="equal">
      <formula>"SYS-20-1111-11"</formula>
    </cfRule>
  </conditionalFormatting>
  <dataValidations count="4">
    <dataValidation type="list" allowBlank="1" showInputMessage="1" showErrorMessage="1" sqref="D14" xr:uid="{448AC577-252F-49AC-A4E4-FFCFD64D249C}">
      <formula1>$S$12:$S$14</formula1>
    </dataValidation>
    <dataValidation type="list" allowBlank="1" showInputMessage="1" showErrorMessage="1" sqref="D8" xr:uid="{0B43B2A9-0A58-485D-AADC-20104CBEC53C}">
      <formula1>$O$12:$O$20</formula1>
    </dataValidation>
    <dataValidation type="list" allowBlank="1" showInputMessage="1" showErrorMessage="1" sqref="H17" xr:uid="{E74BCCAD-4CE5-4EA0-B0C5-FDC23B0EB3AE}">
      <formula1>"Carbon Steel,PVC,Copper,Stainless Steel,Other"</formula1>
    </dataValidation>
    <dataValidation type="list" allowBlank="1" showInputMessage="1" showErrorMessage="1" sqref="H18" xr:uid="{D98B2E6B-9194-4CF2-BF62-C48475B18C99}">
      <formula1>"Dry Tap Kit,Hot Tap Kit,Custom Kit"</formula1>
    </dataValidation>
  </dataValidations>
  <hyperlinks>
    <hyperlink ref="A29:H29" location="'Meter Selection'!A1" display="To return to the meter selection, click this link" xr:uid="{6C816588-9A1E-4A41-8EA7-11AF10BE482B}"/>
  </hyperlinks>
  <printOptions horizontalCentered="1"/>
  <pageMargins left="0.25" right="0.25" top="0.5" bottom="0.75" header="0.3" footer="0.3"/>
  <pageSetup scale="55" orientation="landscape" r:id="rId1"/>
  <headerFooter>
    <oddHeader>&amp;LONICON Incorporated - Order Form</oddHeader>
    <oddFooter>&amp;C&amp;"-,Bold"11451 Belcher Road South, Largo, FL 33773 • Tel +1 (727) 447-6140 • Fax +1 (727) 442-5699
www.onicon.com • customerservice@onicon.com</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EDEA0-05CC-49C8-9352-3805A18DA2D6}">
  <sheetPr codeName="Sheet17">
    <tabColor rgb="FF7030A0"/>
    <pageSetUpPr autoPageBreaks="0" fitToPage="1"/>
  </sheetPr>
  <dimension ref="A1:U45"/>
  <sheetViews>
    <sheetView showGridLines="0" zoomScaleNormal="100" workbookViewId="0">
      <selection activeCell="D6" sqref="D6"/>
    </sheetView>
  </sheetViews>
  <sheetFormatPr defaultColWidth="9.140625" defaultRowHeight="15" x14ac:dyDescent="0.25"/>
  <cols>
    <col min="1" max="1" width="5.7109375" customWidth="1"/>
    <col min="2" max="2" width="24.140625" customWidth="1"/>
    <col min="3" max="3" width="66.5703125" customWidth="1"/>
    <col min="4" max="4" width="20.140625" customWidth="1"/>
    <col min="5" max="5" width="8.28515625" customWidth="1"/>
    <col min="6" max="6" width="29.140625" customWidth="1"/>
    <col min="7" max="7" width="67" customWidth="1"/>
    <col min="8" max="8" width="20.140625" customWidth="1"/>
    <col min="9" max="9" width="9.140625" customWidth="1"/>
    <col min="10" max="10" width="8.7109375" style="57" customWidth="1"/>
    <col min="12" max="23" width="0" hidden="1" customWidth="1"/>
  </cols>
  <sheetData>
    <row r="1" spans="1:21" ht="37.5" customHeight="1" x14ac:dyDescent="0.25">
      <c r="B1" s="531" t="s">
        <v>1209</v>
      </c>
      <c r="C1" s="453"/>
      <c r="D1" s="453"/>
      <c r="E1" s="454"/>
      <c r="F1" s="454"/>
      <c r="G1" s="403"/>
      <c r="H1" s="403"/>
    </row>
    <row r="2" spans="1:21" ht="32.25" customHeight="1" x14ac:dyDescent="0.25">
      <c r="B2" s="453"/>
      <c r="C2" s="453"/>
      <c r="D2" s="453"/>
      <c r="E2" s="454"/>
      <c r="F2" s="454"/>
      <c r="G2" s="403"/>
      <c r="H2" s="403"/>
    </row>
    <row r="3" spans="1:21" ht="28.9" customHeight="1" thickBot="1" x14ac:dyDescent="0.3">
      <c r="A3" s="208"/>
      <c r="B3" s="863" t="s">
        <v>5167</v>
      </c>
      <c r="C3" s="794"/>
      <c r="D3" s="794"/>
      <c r="E3" s="794"/>
      <c r="F3" s="455"/>
      <c r="G3" s="403"/>
      <c r="H3" s="403"/>
    </row>
    <row r="4" spans="1:21" ht="28.5" customHeight="1" thickBot="1" x14ac:dyDescent="0.3">
      <c r="A4" s="10"/>
      <c r="B4" s="445" t="s">
        <v>1222</v>
      </c>
      <c r="C4" s="795" t="s">
        <v>1541</v>
      </c>
      <c r="D4" s="796"/>
      <c r="E4" s="403"/>
      <c r="F4" s="445" t="s">
        <v>45</v>
      </c>
      <c r="G4" s="795" t="s">
        <v>1635</v>
      </c>
      <c r="H4" s="796"/>
    </row>
    <row r="5" spans="1:21" ht="12.75" customHeight="1" x14ac:dyDescent="0.25">
      <c r="A5" s="11"/>
      <c r="B5" s="446"/>
      <c r="C5" s="447"/>
      <c r="D5" s="447"/>
      <c r="E5" s="406"/>
      <c r="F5" s="448"/>
      <c r="G5" s="447"/>
      <c r="H5" s="447"/>
    </row>
    <row r="6" spans="1:21" ht="27" customHeight="1" x14ac:dyDescent="0.25">
      <c r="A6" s="11"/>
      <c r="B6" s="791" t="s">
        <v>889</v>
      </c>
      <c r="C6" s="792"/>
      <c r="D6" s="247"/>
      <c r="E6" s="218"/>
      <c r="F6" s="278" t="s">
        <v>889</v>
      </c>
      <c r="G6" s="279"/>
      <c r="H6" s="248"/>
    </row>
    <row r="7" spans="1:21" ht="32.25" customHeight="1" x14ac:dyDescent="0.25">
      <c r="A7" s="11"/>
      <c r="B7" s="286" t="s">
        <v>6</v>
      </c>
      <c r="C7" s="283" t="s">
        <v>1551</v>
      </c>
      <c r="D7" s="14"/>
      <c r="E7" s="218"/>
      <c r="F7" s="282" t="s">
        <v>1125</v>
      </c>
      <c r="G7" s="289" t="s">
        <v>1636</v>
      </c>
      <c r="H7" s="249"/>
    </row>
    <row r="8" spans="1:21" ht="41.25" customHeight="1" x14ac:dyDescent="0.25">
      <c r="A8" s="205" t="s">
        <v>13</v>
      </c>
      <c r="B8" s="278" t="s">
        <v>1542</v>
      </c>
      <c r="C8" s="361" t="s">
        <v>886</v>
      </c>
      <c r="D8" s="268"/>
      <c r="E8" s="11"/>
      <c r="F8" s="282" t="s">
        <v>0</v>
      </c>
      <c r="G8" s="289" t="s">
        <v>1637</v>
      </c>
      <c r="H8" s="249"/>
    </row>
    <row r="9" spans="1:21" ht="38.25" customHeight="1" x14ac:dyDescent="0.25">
      <c r="A9" s="205"/>
      <c r="B9" s="278" t="s">
        <v>1123</v>
      </c>
      <c r="C9" s="361" t="s">
        <v>1706</v>
      </c>
      <c r="D9" s="247"/>
      <c r="E9" s="11"/>
      <c r="F9" s="282" t="s">
        <v>1126</v>
      </c>
      <c r="G9" s="289" t="s">
        <v>1638</v>
      </c>
      <c r="H9" s="249"/>
    </row>
    <row r="10" spans="1:21" ht="33.75" customHeight="1" x14ac:dyDescent="0.25">
      <c r="A10" s="205"/>
      <c r="B10" s="280" t="s">
        <v>1548</v>
      </c>
      <c r="C10" s="281" t="s">
        <v>6933</v>
      </c>
      <c r="D10" s="247"/>
      <c r="E10" s="188"/>
      <c r="F10" s="282" t="s">
        <v>1639</v>
      </c>
      <c r="G10" s="289" t="s">
        <v>1642</v>
      </c>
      <c r="H10" s="249"/>
    </row>
    <row r="11" spans="1:21" ht="33" customHeight="1" x14ac:dyDescent="0.25">
      <c r="A11" s="205"/>
      <c r="B11" s="280" t="s">
        <v>1122</v>
      </c>
      <c r="C11" s="281" t="s">
        <v>44</v>
      </c>
      <c r="D11" s="59"/>
      <c r="E11" s="188"/>
      <c r="F11" s="282" t="s">
        <v>1640</v>
      </c>
      <c r="G11" s="289" t="s">
        <v>1641</v>
      </c>
      <c r="H11" s="249"/>
      <c r="S11" s="194" t="s">
        <v>1122</v>
      </c>
      <c r="T11" s="192" t="s">
        <v>44</v>
      </c>
      <c r="U11" s="193">
        <v>0</v>
      </c>
    </row>
    <row r="12" spans="1:21" ht="33" customHeight="1" x14ac:dyDescent="0.25">
      <c r="A12" s="205"/>
      <c r="B12" s="286" t="s">
        <v>1544</v>
      </c>
      <c r="C12" s="283" t="s">
        <v>6934</v>
      </c>
      <c r="D12" s="59"/>
      <c r="E12" s="188"/>
      <c r="F12" s="804" t="s">
        <v>1522</v>
      </c>
      <c r="G12" s="806" t="s">
        <v>50</v>
      </c>
      <c r="H12" s="873"/>
      <c r="O12" s="241" t="s">
        <v>1484</v>
      </c>
      <c r="P12">
        <v>0</v>
      </c>
      <c r="Q12">
        <v>6</v>
      </c>
      <c r="R12" s="98" t="s">
        <v>1523</v>
      </c>
      <c r="S12" s="194" t="s">
        <v>1123</v>
      </c>
      <c r="T12" s="192" t="s">
        <v>1124</v>
      </c>
      <c r="U12" s="193"/>
    </row>
    <row r="13" spans="1:21" ht="36.75" customHeight="1" x14ac:dyDescent="0.25">
      <c r="A13" s="205"/>
      <c r="B13" s="280" t="s">
        <v>1545</v>
      </c>
      <c r="C13" s="281" t="s">
        <v>6935</v>
      </c>
      <c r="D13" s="247"/>
      <c r="E13" s="188"/>
      <c r="F13" s="805"/>
      <c r="G13" s="807"/>
      <c r="H13" s="874"/>
      <c r="O13" s="1">
        <v>340</v>
      </c>
      <c r="P13">
        <v>1</v>
      </c>
      <c r="Q13">
        <v>9</v>
      </c>
      <c r="R13" s="98" t="s">
        <v>1623</v>
      </c>
      <c r="S13" s="194" t="s">
        <v>1103</v>
      </c>
      <c r="T13" s="192" t="s">
        <v>46</v>
      </c>
      <c r="U13" s="193">
        <v>1</v>
      </c>
    </row>
    <row r="14" spans="1:21" ht="37.5" customHeight="1" x14ac:dyDescent="0.25">
      <c r="A14" s="205"/>
      <c r="B14" s="280" t="s">
        <v>1546</v>
      </c>
      <c r="C14" s="281" t="s">
        <v>17</v>
      </c>
      <c r="D14" s="59"/>
      <c r="E14" s="188"/>
      <c r="F14" s="280" t="s">
        <v>51</v>
      </c>
      <c r="G14" s="290"/>
      <c r="H14" s="59"/>
      <c r="O14" s="242" t="s">
        <v>1599</v>
      </c>
      <c r="R14" s="103" t="s">
        <v>1633</v>
      </c>
      <c r="S14" s="191" t="s">
        <v>1104</v>
      </c>
      <c r="T14" s="192" t="s">
        <v>47</v>
      </c>
      <c r="U14" s="193">
        <v>1</v>
      </c>
    </row>
    <row r="15" spans="1:21" ht="33" customHeight="1" x14ac:dyDescent="0.25">
      <c r="A15" s="205"/>
      <c r="B15" s="810" t="s">
        <v>1210</v>
      </c>
      <c r="C15" s="833"/>
      <c r="D15" s="834"/>
      <c r="E15" s="188"/>
      <c r="F15" s="282" t="s">
        <v>1111</v>
      </c>
      <c r="G15" s="283" t="s">
        <v>1211</v>
      </c>
      <c r="H15" s="247"/>
      <c r="O15" s="242" t="s">
        <v>1600</v>
      </c>
      <c r="R15" s="103" t="s">
        <v>1634</v>
      </c>
      <c r="S15" s="191"/>
      <c r="T15" s="192"/>
      <c r="U15" s="193"/>
    </row>
    <row r="16" spans="1:21" ht="32.25" customHeight="1" x14ac:dyDescent="0.25">
      <c r="A16" s="205"/>
      <c r="B16" s="798"/>
      <c r="C16" s="799"/>
      <c r="D16" s="800"/>
      <c r="E16" s="188"/>
      <c r="F16" s="278" t="s">
        <v>5</v>
      </c>
      <c r="G16" s="281" t="s">
        <v>1193</v>
      </c>
      <c r="H16" s="247"/>
      <c r="O16" s="242" t="s">
        <v>1601</v>
      </c>
      <c r="R16" s="243" t="s">
        <v>4</v>
      </c>
      <c r="S16" s="194" t="s">
        <v>1105</v>
      </c>
      <c r="T16" s="192" t="s">
        <v>862</v>
      </c>
      <c r="U16" s="193">
        <v>1</v>
      </c>
    </row>
    <row r="17" spans="1:21" ht="35.25" customHeight="1" x14ac:dyDescent="0.25">
      <c r="A17" s="205"/>
      <c r="B17" s="801"/>
      <c r="C17" s="802"/>
      <c r="D17" s="803"/>
      <c r="E17" s="188"/>
      <c r="F17" s="278" t="s">
        <v>10</v>
      </c>
      <c r="G17" s="281" t="s">
        <v>1551</v>
      </c>
      <c r="H17" s="247"/>
      <c r="O17" s="242" t="s">
        <v>1602</v>
      </c>
      <c r="S17" s="221" t="s">
        <v>1106</v>
      </c>
      <c r="T17" s="202" t="s">
        <v>48</v>
      </c>
      <c r="U17" s="222">
        <v>1</v>
      </c>
    </row>
    <row r="18" spans="1:21" ht="33" customHeight="1" thickBot="1" x14ac:dyDescent="0.3">
      <c r="F18" s="280" t="s">
        <v>9</v>
      </c>
      <c r="G18" s="281" t="s">
        <v>1551</v>
      </c>
      <c r="H18" s="247"/>
      <c r="O18" s="242" t="s">
        <v>1603</v>
      </c>
      <c r="S18" s="194" t="s">
        <v>23</v>
      </c>
      <c r="T18" s="202" t="s">
        <v>24</v>
      </c>
      <c r="U18" s="203"/>
    </row>
    <row r="19" spans="1:21" ht="21.75" customHeight="1" x14ac:dyDescent="0.25">
      <c r="B19" s="515" t="s">
        <v>5164</v>
      </c>
      <c r="C19" s="512"/>
      <c r="D19" s="518"/>
      <c r="F19" s="374"/>
      <c r="G19" s="519"/>
      <c r="H19" s="233"/>
      <c r="O19" s="242"/>
      <c r="S19" s="194"/>
      <c r="T19" s="202"/>
      <c r="U19" s="203"/>
    </row>
    <row r="20" spans="1:21" ht="52.5" customHeight="1" x14ac:dyDescent="0.25">
      <c r="B20" s="864" t="s">
        <v>5168</v>
      </c>
      <c r="C20" s="865"/>
      <c r="D20" s="866"/>
      <c r="F20" s="374"/>
      <c r="G20" s="519"/>
      <c r="H20" s="233"/>
      <c r="O20" s="242"/>
      <c r="S20" s="194"/>
      <c r="T20" s="202"/>
      <c r="U20" s="203"/>
    </row>
    <row r="21" spans="1:21" ht="16.5" customHeight="1" x14ac:dyDescent="0.25">
      <c r="B21" s="516" t="s">
        <v>5165</v>
      </c>
      <c r="C21" s="520"/>
      <c r="D21" s="507"/>
      <c r="F21" s="374"/>
      <c r="G21" s="519"/>
      <c r="H21" s="233"/>
      <c r="O21" s="242"/>
      <c r="S21" s="194"/>
      <c r="T21" s="202"/>
      <c r="U21" s="203"/>
    </row>
    <row r="22" spans="1:21" ht="16.5" customHeight="1" thickBot="1" x14ac:dyDescent="0.3">
      <c r="B22" s="517"/>
      <c r="C22" s="510"/>
      <c r="D22" s="511"/>
      <c r="F22" s="374"/>
      <c r="G22" s="519"/>
      <c r="H22" s="233"/>
      <c r="O22" s="242"/>
      <c r="S22" s="194"/>
      <c r="T22" s="202"/>
      <c r="U22" s="203"/>
    </row>
    <row r="23" spans="1:21" ht="16.5" customHeight="1" thickBot="1" x14ac:dyDescent="0.3">
      <c r="F23" s="374"/>
      <c r="G23" s="519"/>
      <c r="H23" s="233"/>
      <c r="O23" s="242"/>
      <c r="S23" s="194"/>
      <c r="T23" s="202"/>
      <c r="U23" s="203"/>
    </row>
    <row r="24" spans="1:21" ht="33.75" customHeight="1" x14ac:dyDescent="0.25">
      <c r="A24" s="205"/>
      <c r="B24" s="15" t="s">
        <v>3</v>
      </c>
      <c r="C24" s="825" t="str">
        <f>CONCATENATE("F-4600","-",D8,"-",D9,D10,D11,"-",D12,D13)</f>
        <v>F-4600---</v>
      </c>
      <c r="D24" s="826"/>
      <c r="E24" s="251"/>
      <c r="F24" s="252" t="s">
        <v>3</v>
      </c>
      <c r="G24" s="825" t="str">
        <f>CONCATENATE("SYS-20","-","1","1","1","1","-","11",H12)</f>
        <v>SYS-20-1111-11</v>
      </c>
      <c r="H24" s="826"/>
      <c r="O24" s="242" t="s">
        <v>1605</v>
      </c>
      <c r="S24" s="194" t="s">
        <v>1107</v>
      </c>
      <c r="T24" s="192" t="s">
        <v>49</v>
      </c>
      <c r="U24" s="193">
        <v>11</v>
      </c>
    </row>
    <row r="25" spans="1:21" ht="48.75" customHeight="1" thickBot="1" x14ac:dyDescent="0.3">
      <c r="A25" s="205"/>
      <c r="B25" s="16" t="s">
        <v>39</v>
      </c>
      <c r="C25" s="821" t="str">
        <f>IF(D13="","",VLOOKUP(C24,RF!A3:B3008,2,FALSE))</f>
        <v/>
      </c>
      <c r="D25" s="822"/>
      <c r="E25" s="251"/>
      <c r="F25" s="254" t="s">
        <v>39</v>
      </c>
      <c r="G25" s="821" t="str">
        <f>IF(H12="","",VLOOKUP(G24,RF!A3:B3008,2,FALSE))</f>
        <v/>
      </c>
      <c r="H25" s="822"/>
      <c r="S25" s="191" t="s">
        <v>1</v>
      </c>
      <c r="T25" s="192" t="s">
        <v>36</v>
      </c>
      <c r="U25" s="193"/>
    </row>
    <row r="26" spans="1:21" ht="26.25" customHeight="1" x14ac:dyDescent="0.25">
      <c r="A26" s="205"/>
      <c r="B26" s="449" t="s">
        <v>1192</v>
      </c>
      <c r="C26" s="398"/>
      <c r="D26" s="398"/>
      <c r="E26" s="251"/>
      <c r="F26" s="398"/>
      <c r="G26" s="398"/>
      <c r="H26" s="452" t="str">
        <f>'F-1000'!V17</f>
        <v>Rev. 18</v>
      </c>
      <c r="S26" s="194" t="s">
        <v>8</v>
      </c>
      <c r="T26" s="192" t="s">
        <v>37</v>
      </c>
      <c r="U26" s="204"/>
    </row>
    <row r="27" spans="1:21" ht="42" customHeight="1" x14ac:dyDescent="0.25">
      <c r="A27" s="205"/>
      <c r="B27" s="823" t="s">
        <v>1196</v>
      </c>
      <c r="C27" s="823"/>
      <c r="D27" s="823"/>
      <c r="E27" s="823"/>
      <c r="F27" s="823"/>
      <c r="G27" s="823"/>
      <c r="H27" s="823"/>
    </row>
    <row r="28" spans="1:21" ht="25.9" customHeight="1" x14ac:dyDescent="0.25">
      <c r="A28" s="205"/>
      <c r="B28" s="398"/>
      <c r="C28" s="398"/>
      <c r="D28" s="398"/>
      <c r="E28" s="398"/>
      <c r="F28" s="398"/>
      <c r="G28" s="398"/>
      <c r="H28" s="398"/>
    </row>
    <row r="29" spans="1:21" s="57" customFormat="1" ht="19.5" customHeight="1" x14ac:dyDescent="0.25">
      <c r="A29" s="824" t="s">
        <v>1691</v>
      </c>
      <c r="B29" s="824"/>
      <c r="C29" s="824"/>
      <c r="D29" s="824"/>
      <c r="E29" s="824"/>
      <c r="F29" s="824"/>
      <c r="G29" s="824"/>
      <c r="H29" s="824"/>
      <c r="I29"/>
    </row>
    <row r="30" spans="1:21" s="57" customFormat="1" ht="31.9" customHeight="1" x14ac:dyDescent="0.2">
      <c r="A30" s="205"/>
    </row>
    <row r="31" spans="1:21" s="57" customFormat="1" ht="42.75" customHeight="1" x14ac:dyDescent="0.2">
      <c r="A31" s="205"/>
    </row>
    <row r="32" spans="1:21" s="57" customFormat="1" ht="20.25" customHeight="1" x14ac:dyDescent="0.2">
      <c r="A32" s="206"/>
    </row>
    <row r="33" spans="1:9" s="57" customFormat="1" ht="24.75" customHeight="1" x14ac:dyDescent="0.2">
      <c r="A33" s="206"/>
    </row>
    <row r="34" spans="1:9" s="57" customFormat="1" ht="14.1" customHeight="1" x14ac:dyDescent="0.2">
      <c r="A34" s="206"/>
    </row>
    <row r="35" spans="1:9" s="57" customFormat="1" ht="20.25" customHeight="1" x14ac:dyDescent="0.2"/>
    <row r="36" spans="1:9" s="57" customFormat="1" ht="14.1" customHeight="1" x14ac:dyDescent="0.25">
      <c r="A36" s="835"/>
      <c r="B36" s="835"/>
      <c r="C36" s="835"/>
      <c r="D36" s="835"/>
      <c r="E36" s="835"/>
      <c r="F36" s="835"/>
      <c r="G36" s="835"/>
      <c r="H36" s="835"/>
      <c r="I36"/>
    </row>
    <row r="37" spans="1:9" s="57" customFormat="1" ht="14.1" customHeight="1" x14ac:dyDescent="0.25">
      <c r="A37"/>
      <c r="B37"/>
      <c r="C37"/>
      <c r="D37"/>
      <c r="E37"/>
      <c r="F37"/>
      <c r="G37"/>
      <c r="H37"/>
      <c r="I37"/>
    </row>
    <row r="38" spans="1:9" s="57" customFormat="1" x14ac:dyDescent="0.25">
      <c r="A38"/>
      <c r="B38"/>
      <c r="C38"/>
      <c r="D38"/>
      <c r="E38"/>
      <c r="F38"/>
      <c r="G38"/>
      <c r="H38"/>
      <c r="I38"/>
    </row>
    <row r="39" spans="1:9" s="57" customFormat="1" x14ac:dyDescent="0.25">
      <c r="A39"/>
      <c r="B39"/>
      <c r="C39"/>
      <c r="D39"/>
      <c r="E39"/>
      <c r="F39"/>
      <c r="G39"/>
      <c r="H39"/>
      <c r="I39"/>
    </row>
    <row r="40" spans="1:9" s="57" customFormat="1" x14ac:dyDescent="0.25">
      <c r="A40"/>
      <c r="B40"/>
      <c r="C40"/>
      <c r="D40"/>
      <c r="E40"/>
      <c r="F40"/>
      <c r="G40"/>
      <c r="H40"/>
      <c r="I40"/>
    </row>
    <row r="41" spans="1:9" s="57" customFormat="1" x14ac:dyDescent="0.25">
      <c r="A41"/>
      <c r="B41"/>
      <c r="C41"/>
      <c r="D41"/>
      <c r="E41"/>
      <c r="F41"/>
      <c r="G41"/>
      <c r="H41"/>
      <c r="I41"/>
    </row>
    <row r="42" spans="1:9" s="57" customFormat="1" x14ac:dyDescent="0.25">
      <c r="A42"/>
      <c r="B42"/>
      <c r="C42"/>
      <c r="D42"/>
      <c r="E42"/>
      <c r="F42"/>
      <c r="G42"/>
      <c r="H42"/>
      <c r="I42"/>
    </row>
    <row r="43" spans="1:9" s="57" customFormat="1" x14ac:dyDescent="0.25">
      <c r="A43"/>
      <c r="B43"/>
      <c r="C43"/>
      <c r="D43"/>
      <c r="E43"/>
      <c r="F43"/>
      <c r="G43"/>
      <c r="H43"/>
      <c r="I43"/>
    </row>
    <row r="44" spans="1:9" s="57" customFormat="1" x14ac:dyDescent="0.25">
      <c r="A44"/>
      <c r="B44"/>
      <c r="C44"/>
      <c r="D44"/>
      <c r="E44"/>
      <c r="F44"/>
      <c r="G44"/>
      <c r="H44"/>
      <c r="I44"/>
    </row>
    <row r="45" spans="1:9" s="57" customFormat="1" x14ac:dyDescent="0.25">
      <c r="A45"/>
      <c r="B45"/>
      <c r="C45"/>
      <c r="D45"/>
      <c r="E45"/>
      <c r="F45"/>
      <c r="G45"/>
      <c r="H45"/>
      <c r="I45"/>
    </row>
  </sheetData>
  <sheetProtection algorithmName="SHA-512" hashValue="Wuxt0RvvOH4O3gTxL6Mptg4I/qbQYClb2/aJl+GPaTLn/HR7vl1JxBCk/2IT4i8wqd6eAKZLmRbruF5x3kiHuw==" saltValue="6CWiynfZDqeZol9RYzavGQ==" spinCount="100000" sheet="1" formatCells="0" selectLockedCells="1"/>
  <dataConsolidate/>
  <mergeCells count="17">
    <mergeCell ref="B27:H27"/>
    <mergeCell ref="A29:H29"/>
    <mergeCell ref="A36:H36"/>
    <mergeCell ref="B15:D15"/>
    <mergeCell ref="C24:D24"/>
    <mergeCell ref="G24:H24"/>
    <mergeCell ref="C25:D25"/>
    <mergeCell ref="G25:H25"/>
    <mergeCell ref="B16:D17"/>
    <mergeCell ref="B20:D20"/>
    <mergeCell ref="B3:E3"/>
    <mergeCell ref="C4:D4"/>
    <mergeCell ref="G4:H4"/>
    <mergeCell ref="B6:C6"/>
    <mergeCell ref="F12:F13"/>
    <mergeCell ref="G12:G13"/>
    <mergeCell ref="H12:H13"/>
  </mergeCells>
  <conditionalFormatting sqref="G25:H25">
    <cfRule type="cellIs" dxfId="5" priority="1" operator="equal">
      <formula>"SYS-20-1111-11"</formula>
    </cfRule>
  </conditionalFormatting>
  <hyperlinks>
    <hyperlink ref="A29:H29" location="'Table of Contents'!A1" display="To return to the index, click this link" xr:uid="{8BC73728-8186-4707-9ECF-FF000BE5033C}"/>
  </hyperlinks>
  <printOptions horizontalCentered="1"/>
  <pageMargins left="0.25" right="0.25" top="0.5" bottom="0.75" header="0.3" footer="0.3"/>
  <pageSetup scale="56"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E925D25-A69C-488C-9B78-12FA87197B06}">
          <x14:formula1>
            <xm:f>RF!$F$22:$F$24</xm:f>
          </x14:formula1>
          <xm:sqref>H18:H23</xm:sqref>
        </x14:dataValidation>
        <x14:dataValidation type="list" allowBlank="1" showInputMessage="1" showErrorMessage="1" xr:uid="{58D476CA-9F30-4AFA-BE0A-35AFA15BC618}">
          <x14:formula1>
            <xm:f>RF!$J$3:$J$10</xm:f>
          </x14:formula1>
          <xm:sqref>D7</xm:sqref>
        </x14:dataValidation>
        <x14:dataValidation type="list" allowBlank="1" showInputMessage="1" showErrorMessage="1" xr:uid="{455B0D55-5D23-413D-B8F1-97E4E07D19A7}">
          <x14:formula1>
            <xm:f>RF!$H$22:$H$26</xm:f>
          </x14:formula1>
          <xm:sqref>H17</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2665-BB7F-4832-8703-975149DE9952}">
  <sheetPr codeName="Sheet121">
    <tabColor rgb="FF92D050"/>
    <pageSetUpPr autoPageBreaks="0" fitToPage="1"/>
  </sheetPr>
  <dimension ref="B1:AT31"/>
  <sheetViews>
    <sheetView showGridLines="0" zoomScale="80" zoomScaleNormal="80" workbookViewId="0">
      <selection activeCell="C6" sqref="C6"/>
    </sheetView>
  </sheetViews>
  <sheetFormatPr defaultColWidth="9.140625" defaultRowHeight="15" x14ac:dyDescent="0.25"/>
  <cols>
    <col min="1" max="1" width="2.7109375" customWidth="1"/>
    <col min="2" max="2" width="7" customWidth="1"/>
    <col min="3" max="3" width="16.7109375" customWidth="1"/>
    <col min="4" max="4" width="29.140625" customWidth="1"/>
    <col min="5" max="5" width="17.28515625" customWidth="1"/>
    <col min="6" max="6" width="20.28515625" customWidth="1"/>
    <col min="7" max="7" width="16" customWidth="1"/>
    <col min="8" max="8" width="17.85546875" customWidth="1"/>
    <col min="9" max="9" width="13.5703125" customWidth="1"/>
    <col min="10" max="10" width="18.5703125" customWidth="1"/>
    <col min="11" max="11" width="19.140625" customWidth="1"/>
    <col min="12" max="12" width="33.140625" customWidth="1"/>
    <col min="13" max="13" width="13" customWidth="1"/>
    <col min="14" max="14" width="18" customWidth="1"/>
    <col min="15" max="15" width="19.42578125" customWidth="1"/>
    <col min="16" max="16" width="32.140625" customWidth="1"/>
    <col min="17" max="17" width="57.5703125" customWidth="1"/>
    <col min="18" max="18" width="38.7109375" customWidth="1"/>
    <col min="19" max="19" width="9" customWidth="1"/>
    <col min="20" max="22" width="9.140625" customWidth="1"/>
    <col min="23" max="27" width="9" hidden="1" customWidth="1"/>
    <col min="28" max="28" width="11.42578125" hidden="1" customWidth="1"/>
    <col min="29" max="31" width="9" hidden="1" customWidth="1"/>
    <col min="32" max="32" width="12.42578125" hidden="1" customWidth="1"/>
    <col min="33" max="42" width="9" hidden="1" customWidth="1"/>
    <col min="43" max="46" width="9.140625" hidden="1" customWidth="1"/>
    <col min="47" max="48" width="0" hidden="1" customWidth="1"/>
  </cols>
  <sheetData>
    <row r="1" spans="2:41" ht="31.15" customHeight="1" x14ac:dyDescent="0.25">
      <c r="B1" s="687" t="s">
        <v>1216</v>
      </c>
      <c r="C1" s="687"/>
      <c r="D1" s="687"/>
      <c r="E1" s="687"/>
      <c r="F1" s="687"/>
      <c r="G1" s="687"/>
      <c r="H1" s="687"/>
      <c r="I1" s="687"/>
      <c r="J1" s="687"/>
      <c r="K1" s="687"/>
      <c r="L1" s="687"/>
      <c r="M1" s="464"/>
      <c r="N1" s="464"/>
      <c r="O1" s="403"/>
      <c r="P1" s="403"/>
      <c r="Q1" s="403"/>
      <c r="R1" s="398"/>
    </row>
    <row r="2" spans="2:41" ht="22.9" customHeight="1" x14ac:dyDescent="0.25">
      <c r="B2" s="687"/>
      <c r="C2" s="687"/>
      <c r="D2" s="687"/>
      <c r="E2" s="687"/>
      <c r="F2" s="687"/>
      <c r="G2" s="687"/>
      <c r="H2" s="687"/>
      <c r="I2" s="687"/>
      <c r="J2" s="687"/>
      <c r="K2" s="687"/>
      <c r="L2" s="687"/>
      <c r="M2" s="464"/>
      <c r="N2" s="464"/>
      <c r="O2" s="403"/>
      <c r="P2" s="403"/>
      <c r="Q2" s="403"/>
      <c r="R2" s="398"/>
    </row>
    <row r="3" spans="2:41" ht="41.25" customHeight="1" thickBot="1" x14ac:dyDescent="0.3">
      <c r="B3" s="403"/>
      <c r="C3" s="403"/>
      <c r="D3" s="403"/>
      <c r="E3" s="403"/>
      <c r="F3" s="403"/>
      <c r="G3" s="403"/>
      <c r="H3" s="403"/>
      <c r="I3" s="403"/>
      <c r="J3" s="403"/>
      <c r="K3" s="403"/>
      <c r="L3" s="403"/>
      <c r="M3" s="403"/>
      <c r="N3" s="403"/>
      <c r="O3" s="403"/>
      <c r="P3" s="403"/>
      <c r="Q3" s="403"/>
      <c r="R3" s="398"/>
    </row>
    <row r="4" spans="2:41" ht="57.4" customHeight="1" x14ac:dyDescent="0.25">
      <c r="B4" s="894" t="s">
        <v>5163</v>
      </c>
      <c r="C4" s="894"/>
      <c r="D4" s="894"/>
      <c r="E4" s="894"/>
      <c r="F4" s="721" t="s">
        <v>1610</v>
      </c>
      <c r="G4" s="722"/>
      <c r="H4" s="722"/>
      <c r="I4" s="722"/>
      <c r="J4" s="722"/>
      <c r="K4" s="722"/>
      <c r="L4" s="767"/>
      <c r="M4" s="421"/>
      <c r="N4" s="413"/>
      <c r="O4" s="413"/>
      <c r="P4" s="413"/>
      <c r="Q4" s="413"/>
      <c r="R4" s="398"/>
    </row>
    <row r="5" spans="2:41" ht="237" customHeight="1" x14ac:dyDescent="0.25">
      <c r="B5" s="388" t="s">
        <v>52</v>
      </c>
      <c r="C5" s="388" t="s">
        <v>53</v>
      </c>
      <c r="D5" s="388" t="s">
        <v>1611</v>
      </c>
      <c r="E5" s="362" t="s">
        <v>1445</v>
      </c>
      <c r="F5" s="363" t="s">
        <v>1708</v>
      </c>
      <c r="G5" s="389" t="s">
        <v>1707</v>
      </c>
      <c r="H5" s="389" t="s">
        <v>1612</v>
      </c>
      <c r="I5" s="389" t="s">
        <v>1513</v>
      </c>
      <c r="J5" s="389" t="s">
        <v>1514</v>
      </c>
      <c r="K5" s="388" t="s">
        <v>1709</v>
      </c>
      <c r="L5" s="417" t="s">
        <v>3528</v>
      </c>
      <c r="M5" s="390" t="s">
        <v>909</v>
      </c>
      <c r="N5" s="388" t="s">
        <v>1618</v>
      </c>
      <c r="O5" s="388" t="s">
        <v>1181</v>
      </c>
      <c r="P5" s="388" t="s">
        <v>54</v>
      </c>
      <c r="Q5" s="409" t="s">
        <v>39</v>
      </c>
      <c r="R5" s="389" t="s">
        <v>1214</v>
      </c>
      <c r="AF5" s="149" t="s">
        <v>54</v>
      </c>
    </row>
    <row r="6" spans="2:41" ht="69.95" customHeight="1" x14ac:dyDescent="0.25">
      <c r="B6" s="291">
        <v>1</v>
      </c>
      <c r="C6" s="293"/>
      <c r="D6" s="294"/>
      <c r="E6" s="338"/>
      <c r="F6" s="333"/>
      <c r="G6" s="292"/>
      <c r="H6" s="334"/>
      <c r="I6" s="334"/>
      <c r="J6" s="292"/>
      <c r="K6" s="292"/>
      <c r="L6" s="298"/>
      <c r="M6" s="299"/>
      <c r="N6" s="292"/>
      <c r="O6" s="292"/>
      <c r="P6" s="314" t="str">
        <f>IF(L6="","More Information Required",AF6)</f>
        <v>More Information Required</v>
      </c>
      <c r="Q6" s="339" t="str">
        <f>IF(L6="","",VLOOKUP(AF6,RF!$A$3:$B$3008,2,FALSE))</f>
        <v/>
      </c>
      <c r="R6" s="323"/>
      <c r="AF6" s="46" t="str">
        <f>CONCATENATE("SYS-40-",F6,"-",G6,H6,I6,"-",J6,K6,L6)</f>
        <v>SYS-40---</v>
      </c>
      <c r="AG6" s="241" t="s">
        <v>1484</v>
      </c>
      <c r="AH6">
        <v>0</v>
      </c>
      <c r="AI6">
        <v>2</v>
      </c>
      <c r="AJ6">
        <v>0</v>
      </c>
    </row>
    <row r="7" spans="2:41" ht="69.95" customHeight="1" x14ac:dyDescent="0.25">
      <c r="B7" s="291">
        <v>2</v>
      </c>
      <c r="C7" s="293"/>
      <c r="D7" s="294"/>
      <c r="E7" s="338"/>
      <c r="F7" s="333"/>
      <c r="G7" s="292"/>
      <c r="H7" s="334"/>
      <c r="I7" s="334"/>
      <c r="J7" s="292"/>
      <c r="K7" s="292"/>
      <c r="L7" s="298"/>
      <c r="M7" s="299"/>
      <c r="N7" s="292"/>
      <c r="O7" s="292"/>
      <c r="P7" s="314" t="str">
        <f t="shared" ref="P7:P15" si="0">IF(L7="","More Information Required",AF7)</f>
        <v>More Information Required</v>
      </c>
      <c r="Q7" s="339" t="str">
        <f>IF(L7="","",VLOOKUP(AF7,RF!$A$3:$B$3008,2,FALSE))</f>
        <v/>
      </c>
      <c r="R7" s="323"/>
      <c r="X7" s="166"/>
      <c r="Y7" s="5"/>
      <c r="Z7" s="5"/>
      <c r="AA7" s="6"/>
      <c r="AB7" s="7"/>
      <c r="AC7" s="5"/>
      <c r="AD7" s="5"/>
      <c r="AE7" s="5"/>
      <c r="AF7" s="46" t="str">
        <f t="shared" ref="AF7:AF15" si="1">CONCATENATE("SYS-40-",F7,"-",G7,H7,I7,"-",J7,K7,L7)</f>
        <v>SYS-40---</v>
      </c>
      <c r="AG7" s="241">
        <v>340</v>
      </c>
      <c r="AH7" s="5">
        <v>1</v>
      </c>
      <c r="AI7" s="5">
        <v>6</v>
      </c>
      <c r="AJ7" s="5">
        <v>1</v>
      </c>
      <c r="AK7" s="7"/>
      <c r="AL7" s="7"/>
      <c r="AM7" s="7"/>
      <c r="AN7" s="7"/>
      <c r="AO7" s="7"/>
    </row>
    <row r="8" spans="2:41" ht="69.95" customHeight="1" x14ac:dyDescent="0.25">
      <c r="B8" s="291">
        <v>3</v>
      </c>
      <c r="C8" s="293"/>
      <c r="D8" s="294"/>
      <c r="E8" s="338"/>
      <c r="F8" s="333"/>
      <c r="G8" s="292"/>
      <c r="H8" s="334"/>
      <c r="I8" s="334"/>
      <c r="J8" s="292"/>
      <c r="K8" s="292"/>
      <c r="L8" s="298"/>
      <c r="M8" s="299"/>
      <c r="N8" s="292"/>
      <c r="O8" s="292"/>
      <c r="P8" s="314" t="str">
        <f t="shared" si="0"/>
        <v>More Information Required</v>
      </c>
      <c r="Q8" s="339" t="str">
        <f>IF(L8="","",VLOOKUP(AF8,RF!$A$3:$B$3008,2,FALSE))</f>
        <v/>
      </c>
      <c r="R8" s="323"/>
      <c r="X8" s="4"/>
      <c r="Y8" s="5"/>
      <c r="Z8" s="5"/>
      <c r="AA8" s="6"/>
      <c r="AB8" s="5"/>
      <c r="AC8" s="5"/>
      <c r="AD8" s="5"/>
      <c r="AE8" s="7"/>
      <c r="AF8" s="46" t="str">
        <f t="shared" si="1"/>
        <v>SYS-40---</v>
      </c>
      <c r="AG8" s="242" t="s">
        <v>1599</v>
      </c>
      <c r="AH8" s="5"/>
      <c r="AI8" s="5"/>
      <c r="AJ8" s="5">
        <v>2</v>
      </c>
      <c r="AK8" s="7"/>
      <c r="AL8" s="7"/>
      <c r="AM8" s="7"/>
      <c r="AN8" s="7"/>
      <c r="AO8" s="7"/>
    </row>
    <row r="9" spans="2:41" ht="69.95" customHeight="1" x14ac:dyDescent="0.25">
      <c r="B9" s="291">
        <v>4</v>
      </c>
      <c r="C9" s="293"/>
      <c r="D9" s="294"/>
      <c r="E9" s="338"/>
      <c r="F9" s="333"/>
      <c r="G9" s="292"/>
      <c r="H9" s="334"/>
      <c r="I9" s="334"/>
      <c r="J9" s="292"/>
      <c r="K9" s="292"/>
      <c r="L9" s="298"/>
      <c r="M9" s="299"/>
      <c r="N9" s="292"/>
      <c r="O9" s="292"/>
      <c r="P9" s="314" t="str">
        <f t="shared" si="0"/>
        <v>More Information Required</v>
      </c>
      <c r="Q9" s="339" t="str">
        <f>IF(L9="","",VLOOKUP(AF9,RF!$A$3:$B$3008,2,FALSE))</f>
        <v/>
      </c>
      <c r="R9" s="323"/>
      <c r="X9" s="7"/>
      <c r="Y9" s="5"/>
      <c r="Z9" s="5"/>
      <c r="AA9" s="8"/>
      <c r="AB9" s="7"/>
      <c r="AC9" s="7"/>
      <c r="AD9" s="7"/>
      <c r="AE9" s="7"/>
      <c r="AF9" s="46" t="str">
        <f t="shared" si="1"/>
        <v>SYS-40---</v>
      </c>
      <c r="AG9" s="242" t="s">
        <v>1600</v>
      </c>
      <c r="AH9" s="7"/>
      <c r="AI9" s="5"/>
      <c r="AJ9" s="5"/>
      <c r="AK9" s="7"/>
      <c r="AL9" s="7"/>
      <c r="AM9" s="7"/>
      <c r="AN9" s="7"/>
      <c r="AO9" s="7"/>
    </row>
    <row r="10" spans="2:41" ht="69.95" customHeight="1" x14ac:dyDescent="0.25">
      <c r="B10" s="291">
        <v>5</v>
      </c>
      <c r="C10" s="293"/>
      <c r="D10" s="294"/>
      <c r="E10" s="338"/>
      <c r="F10" s="333"/>
      <c r="G10" s="292"/>
      <c r="H10" s="334"/>
      <c r="I10" s="334"/>
      <c r="J10" s="292"/>
      <c r="K10" s="292"/>
      <c r="L10" s="298"/>
      <c r="M10" s="299"/>
      <c r="N10" s="292"/>
      <c r="O10" s="292"/>
      <c r="P10" s="314" t="str">
        <f t="shared" si="0"/>
        <v>More Information Required</v>
      </c>
      <c r="Q10" s="339" t="str">
        <f>IF(L10="","",VLOOKUP(AF10,RF!$A$3:$B$3008,2,FALSE))</f>
        <v/>
      </c>
      <c r="R10" s="323"/>
      <c r="X10" s="7"/>
      <c r="Y10" s="5"/>
      <c r="Z10" s="5"/>
      <c r="AA10" s="7"/>
      <c r="AB10" s="7"/>
      <c r="AC10" s="7"/>
      <c r="AD10" s="7"/>
      <c r="AE10" s="7"/>
      <c r="AF10" s="46" t="str">
        <f t="shared" si="1"/>
        <v>SYS-40---</v>
      </c>
      <c r="AG10" s="242" t="s">
        <v>1601</v>
      </c>
      <c r="AH10" s="7"/>
      <c r="AI10" s="5"/>
      <c r="AJ10" s="5"/>
      <c r="AK10" s="7"/>
      <c r="AL10" s="7"/>
      <c r="AM10" s="7"/>
      <c r="AN10" s="7"/>
      <c r="AO10" s="7"/>
    </row>
    <row r="11" spans="2:41" ht="69.95" customHeight="1" x14ac:dyDescent="0.25">
      <c r="B11" s="291">
        <v>6</v>
      </c>
      <c r="C11" s="293"/>
      <c r="D11" s="294"/>
      <c r="E11" s="338"/>
      <c r="F11" s="333"/>
      <c r="G11" s="292"/>
      <c r="H11" s="334"/>
      <c r="I11" s="334"/>
      <c r="J11" s="292"/>
      <c r="K11" s="292"/>
      <c r="L11" s="298"/>
      <c r="M11" s="299"/>
      <c r="N11" s="292"/>
      <c r="O11" s="292"/>
      <c r="P11" s="314" t="str">
        <f t="shared" si="0"/>
        <v>More Information Required</v>
      </c>
      <c r="Q11" s="339" t="str">
        <f>IF(L11="","",VLOOKUP(AF11,RF!$A$3:$B$3008,2,FALSE))</f>
        <v/>
      </c>
      <c r="R11" s="323"/>
      <c r="X11" s="7"/>
      <c r="Y11" s="5"/>
      <c r="Z11" s="5"/>
      <c r="AA11" s="7"/>
      <c r="AB11" s="7"/>
      <c r="AC11" s="7"/>
      <c r="AD11" s="7"/>
      <c r="AE11" s="7"/>
      <c r="AF11" s="46" t="str">
        <f t="shared" si="1"/>
        <v>SYS-40---</v>
      </c>
      <c r="AG11" s="242" t="s">
        <v>1602</v>
      </c>
      <c r="AH11" s="7"/>
      <c r="AI11" s="5"/>
      <c r="AJ11" s="5"/>
      <c r="AK11" s="7"/>
      <c r="AL11" s="7"/>
      <c r="AM11" s="7"/>
      <c r="AN11" s="7"/>
      <c r="AO11" s="7"/>
    </row>
    <row r="12" spans="2:41" ht="69.95" customHeight="1" x14ac:dyDescent="0.25">
      <c r="B12" s="291">
        <v>7</v>
      </c>
      <c r="C12" s="293"/>
      <c r="D12" s="294"/>
      <c r="E12" s="338"/>
      <c r="F12" s="333"/>
      <c r="G12" s="292"/>
      <c r="H12" s="334"/>
      <c r="I12" s="334"/>
      <c r="J12" s="292"/>
      <c r="K12" s="292"/>
      <c r="L12" s="298"/>
      <c r="M12" s="299"/>
      <c r="N12" s="292"/>
      <c r="O12" s="292"/>
      <c r="P12" s="314" t="str">
        <f t="shared" si="0"/>
        <v>More Information Required</v>
      </c>
      <c r="Q12" s="339" t="str">
        <f>IF(L12="","",VLOOKUP(AF12,RF!$A$3:$B$3008,2,FALSE))</f>
        <v/>
      </c>
      <c r="R12" s="323"/>
      <c r="X12" s="7"/>
      <c r="Y12" s="5"/>
      <c r="Z12" s="5"/>
      <c r="AA12" s="7"/>
      <c r="AB12" s="7"/>
      <c r="AC12" s="7"/>
      <c r="AD12" s="7"/>
      <c r="AE12" s="7"/>
      <c r="AF12" s="46" t="str">
        <f t="shared" si="1"/>
        <v>SYS-40---</v>
      </c>
      <c r="AG12" s="242" t="s">
        <v>1603</v>
      </c>
      <c r="AH12" s="7"/>
      <c r="AI12" s="5"/>
      <c r="AJ12" s="5"/>
      <c r="AK12" s="7"/>
      <c r="AL12" s="7"/>
      <c r="AM12" s="7"/>
      <c r="AN12" s="7"/>
      <c r="AO12" s="7"/>
    </row>
    <row r="13" spans="2:41" ht="69.95" customHeight="1" x14ac:dyDescent="0.25">
      <c r="B13" s="291">
        <v>8</v>
      </c>
      <c r="C13" s="293"/>
      <c r="D13" s="294"/>
      <c r="E13" s="338"/>
      <c r="F13" s="333"/>
      <c r="G13" s="292"/>
      <c r="H13" s="334"/>
      <c r="I13" s="334"/>
      <c r="J13" s="292"/>
      <c r="K13" s="292"/>
      <c r="L13" s="298"/>
      <c r="M13" s="299"/>
      <c r="N13" s="292"/>
      <c r="O13" s="292"/>
      <c r="P13" s="314" t="str">
        <f t="shared" si="0"/>
        <v>More Information Required</v>
      </c>
      <c r="Q13" s="339" t="str">
        <f>IF(L13="","",VLOOKUP(AF13,RF!$A$3:$B$3008,2,FALSE))</f>
        <v/>
      </c>
      <c r="R13" s="323"/>
      <c r="X13" s="7"/>
      <c r="Y13" s="5"/>
      <c r="Z13" s="5"/>
      <c r="AA13" s="7"/>
      <c r="AB13" s="7"/>
      <c r="AC13" s="7"/>
      <c r="AD13" s="7"/>
      <c r="AE13" s="7"/>
      <c r="AF13" s="46" t="str">
        <f t="shared" si="1"/>
        <v>SYS-40---</v>
      </c>
      <c r="AG13" s="242" t="s">
        <v>1604</v>
      </c>
      <c r="AH13" s="7"/>
      <c r="AI13" s="5"/>
      <c r="AJ13" s="5"/>
      <c r="AK13" s="7"/>
      <c r="AL13" s="7"/>
      <c r="AM13" s="7"/>
      <c r="AN13" s="7"/>
      <c r="AO13" s="7"/>
    </row>
    <row r="14" spans="2:41" ht="69.95" customHeight="1" x14ac:dyDescent="0.25">
      <c r="B14" s="291">
        <v>9</v>
      </c>
      <c r="C14" s="293"/>
      <c r="D14" s="294"/>
      <c r="E14" s="338"/>
      <c r="F14" s="333"/>
      <c r="G14" s="292"/>
      <c r="H14" s="334"/>
      <c r="I14" s="334"/>
      <c r="J14" s="292"/>
      <c r="K14" s="292"/>
      <c r="L14" s="298"/>
      <c r="M14" s="299"/>
      <c r="N14" s="292"/>
      <c r="O14" s="292"/>
      <c r="P14" s="314" t="str">
        <f t="shared" si="0"/>
        <v>More Information Required</v>
      </c>
      <c r="Q14" s="339" t="str">
        <f>IF(L14="","",VLOOKUP(AF14,RF!$A$3:$B$3008,2,FALSE))</f>
        <v/>
      </c>
      <c r="R14" s="323"/>
      <c r="X14" s="7"/>
      <c r="Y14" s="5"/>
      <c r="Z14" s="5"/>
      <c r="AA14" s="7"/>
      <c r="AB14" s="7"/>
      <c r="AC14" s="7"/>
      <c r="AD14" s="7"/>
      <c r="AE14" s="7"/>
      <c r="AF14" s="46" t="str">
        <f t="shared" si="1"/>
        <v>SYS-40---</v>
      </c>
      <c r="AG14" s="242" t="s">
        <v>1605</v>
      </c>
      <c r="AH14" s="7"/>
      <c r="AI14" s="5"/>
      <c r="AJ14" s="5"/>
      <c r="AK14" s="7"/>
      <c r="AL14" s="7"/>
      <c r="AM14" s="7"/>
      <c r="AN14" s="7"/>
      <c r="AO14" s="7"/>
    </row>
    <row r="15" spans="2:41" ht="69.95" customHeight="1" thickBot="1" x14ac:dyDescent="0.3">
      <c r="B15" s="291">
        <v>10</v>
      </c>
      <c r="C15" s="293"/>
      <c r="D15" s="294"/>
      <c r="E15" s="338"/>
      <c r="F15" s="335"/>
      <c r="G15" s="303"/>
      <c r="H15" s="336"/>
      <c r="I15" s="336"/>
      <c r="J15" s="303"/>
      <c r="K15" s="303"/>
      <c r="L15" s="304"/>
      <c r="M15" s="299"/>
      <c r="N15" s="292"/>
      <c r="O15" s="292"/>
      <c r="P15" s="314" t="str">
        <f t="shared" si="0"/>
        <v>More Information Required</v>
      </c>
      <c r="Q15" s="339" t="str">
        <f>IF(L15="","",VLOOKUP(AF15,RF!$A$3:$B$3008,2,FALSE))</f>
        <v/>
      </c>
      <c r="R15" s="323"/>
      <c r="X15" s="7"/>
      <c r="Y15" s="5"/>
      <c r="Z15" s="5"/>
      <c r="AA15" s="7"/>
      <c r="AB15" s="7"/>
      <c r="AC15" s="7"/>
      <c r="AD15" s="7"/>
      <c r="AE15" s="7"/>
      <c r="AF15" s="46" t="str">
        <f t="shared" si="1"/>
        <v>SYS-40---</v>
      </c>
      <c r="AG15" s="7"/>
      <c r="AH15" s="7"/>
      <c r="AI15" s="5"/>
      <c r="AJ15" s="5"/>
      <c r="AK15" s="7"/>
      <c r="AL15" s="7"/>
      <c r="AM15" s="7"/>
      <c r="AN15" s="7"/>
      <c r="AO15" s="7"/>
    </row>
    <row r="16" spans="2:41" ht="19.5" customHeight="1" thickBot="1" x14ac:dyDescent="0.3">
      <c r="B16" s="403"/>
      <c r="C16" s="403"/>
      <c r="D16" s="403"/>
      <c r="E16" s="403"/>
      <c r="F16" s="403"/>
      <c r="G16" s="403"/>
      <c r="H16" s="403"/>
      <c r="I16" s="403"/>
      <c r="J16" s="403"/>
      <c r="K16" s="403"/>
      <c r="L16" s="403"/>
      <c r="M16" s="403"/>
      <c r="N16" s="403"/>
      <c r="O16" s="403"/>
      <c r="P16" s="403"/>
      <c r="Q16" s="403"/>
      <c r="R16" s="491" t="str">
        <f>'F-1000'!V17</f>
        <v>Rev. 18</v>
      </c>
      <c r="X16" s="7"/>
      <c r="Y16" s="5"/>
      <c r="Z16" s="5"/>
      <c r="AA16" s="7"/>
      <c r="AB16" s="7"/>
      <c r="AC16" s="7"/>
      <c r="AD16" s="7"/>
      <c r="AE16" s="7"/>
      <c r="AF16" s="7"/>
      <c r="AG16" s="7"/>
      <c r="AH16" s="7"/>
      <c r="AI16" s="7"/>
      <c r="AJ16" s="7"/>
      <c r="AK16" s="7"/>
      <c r="AL16" s="7"/>
      <c r="AM16" s="7"/>
      <c r="AN16" s="7"/>
      <c r="AO16" s="7"/>
    </row>
    <row r="17" spans="2:41" ht="37.5" customHeight="1" x14ac:dyDescent="0.25">
      <c r="B17" s="757" t="s">
        <v>5164</v>
      </c>
      <c r="C17" s="758"/>
      <c r="D17" s="758"/>
      <c r="E17" s="521"/>
      <c r="F17" s="521"/>
      <c r="G17" s="521"/>
      <c r="H17" s="521"/>
      <c r="I17" s="521"/>
      <c r="J17" s="521"/>
      <c r="K17" s="521"/>
      <c r="L17" s="522"/>
      <c r="M17" s="403"/>
      <c r="N17" s="403"/>
      <c r="O17" s="403"/>
      <c r="P17" s="403"/>
      <c r="Q17" s="403"/>
      <c r="R17" s="491"/>
      <c r="X17" s="7"/>
      <c r="Y17" s="5"/>
      <c r="Z17" s="5"/>
      <c r="AA17" s="7"/>
      <c r="AB17" s="7"/>
      <c r="AC17" s="7"/>
      <c r="AD17" s="7"/>
      <c r="AE17" s="7"/>
      <c r="AF17" s="7"/>
      <c r="AG17" s="7"/>
      <c r="AH17" s="7"/>
      <c r="AI17" s="7"/>
      <c r="AJ17" s="7"/>
      <c r="AK17" s="7"/>
      <c r="AL17" s="7"/>
      <c r="AM17" s="7"/>
      <c r="AN17" s="7"/>
      <c r="AO17" s="7"/>
    </row>
    <row r="18" spans="2:41" ht="27.75" customHeight="1" x14ac:dyDescent="0.25">
      <c r="B18" s="759" t="s">
        <v>5168</v>
      </c>
      <c r="C18" s="760"/>
      <c r="D18" s="760"/>
      <c r="E18" s="760"/>
      <c r="F18" s="760"/>
      <c r="G18" s="760"/>
      <c r="H18" s="760"/>
      <c r="I18" s="760"/>
      <c r="J18" s="760"/>
      <c r="K18" s="760"/>
      <c r="L18" s="761"/>
      <c r="M18" s="403"/>
      <c r="N18" s="403"/>
      <c r="O18" s="403"/>
      <c r="P18" s="403"/>
      <c r="Q18" s="403"/>
      <c r="R18" s="491"/>
      <c r="X18" s="7"/>
      <c r="Y18" s="5"/>
      <c r="Z18" s="5"/>
      <c r="AA18" s="7"/>
      <c r="AB18" s="7"/>
      <c r="AC18" s="7"/>
      <c r="AD18" s="7"/>
      <c r="AE18" s="7"/>
      <c r="AF18" s="7"/>
      <c r="AG18" s="7"/>
      <c r="AH18" s="7"/>
      <c r="AI18" s="7"/>
      <c r="AJ18" s="7"/>
      <c r="AK18" s="7"/>
      <c r="AL18" s="7"/>
      <c r="AM18" s="7"/>
      <c r="AN18" s="7"/>
      <c r="AO18" s="7"/>
    </row>
    <row r="19" spans="2:41" ht="27.75" customHeight="1" x14ac:dyDescent="0.25">
      <c r="B19" s="759"/>
      <c r="C19" s="760"/>
      <c r="D19" s="760"/>
      <c r="E19" s="760"/>
      <c r="F19" s="760"/>
      <c r="G19" s="760"/>
      <c r="H19" s="760"/>
      <c r="I19" s="760"/>
      <c r="J19" s="760"/>
      <c r="K19" s="760"/>
      <c r="L19" s="761"/>
      <c r="M19" s="403"/>
      <c r="N19" s="403"/>
      <c r="O19" s="403"/>
      <c r="P19" s="403"/>
      <c r="Q19" s="403"/>
      <c r="R19" s="491"/>
      <c r="X19" s="7"/>
      <c r="Y19" s="5"/>
      <c r="Z19" s="5"/>
      <c r="AA19" s="7"/>
      <c r="AB19" s="7"/>
      <c r="AC19" s="7"/>
      <c r="AD19" s="7"/>
      <c r="AE19" s="7"/>
      <c r="AF19" s="7"/>
      <c r="AG19" s="7"/>
      <c r="AH19" s="7"/>
      <c r="AI19" s="7"/>
      <c r="AJ19" s="7"/>
      <c r="AK19" s="7"/>
      <c r="AL19" s="7"/>
      <c r="AM19" s="7"/>
      <c r="AN19" s="7"/>
      <c r="AO19" s="7"/>
    </row>
    <row r="20" spans="2:41" ht="19.5" customHeight="1" x14ac:dyDescent="0.25">
      <c r="B20" s="523"/>
      <c r="C20" s="762" t="s">
        <v>5165</v>
      </c>
      <c r="D20" s="762"/>
      <c r="E20" s="763"/>
      <c r="F20" s="763"/>
      <c r="G20" s="763"/>
      <c r="H20" s="264"/>
      <c r="I20" s="264"/>
      <c r="J20" s="264"/>
      <c r="K20" s="264"/>
      <c r="L20" s="524"/>
      <c r="M20" s="403"/>
      <c r="N20" s="403"/>
      <c r="O20" s="403"/>
      <c r="P20" s="403"/>
      <c r="Q20" s="403"/>
      <c r="R20" s="491"/>
      <c r="X20" s="7"/>
      <c r="Y20" s="5"/>
      <c r="Z20" s="5"/>
      <c r="AA20" s="7"/>
      <c r="AB20" s="7"/>
      <c r="AC20" s="7"/>
      <c r="AD20" s="7"/>
      <c r="AE20" s="7"/>
      <c r="AF20" s="7"/>
      <c r="AG20" s="7"/>
      <c r="AH20" s="7"/>
      <c r="AI20" s="7"/>
      <c r="AJ20" s="7"/>
      <c r="AK20" s="7"/>
      <c r="AL20" s="7"/>
      <c r="AM20" s="7"/>
      <c r="AN20" s="7"/>
      <c r="AO20" s="7"/>
    </row>
    <row r="21" spans="2:41" ht="19.5" customHeight="1" thickBot="1" x14ac:dyDescent="0.3">
      <c r="B21" s="525"/>
      <c r="C21" s="509"/>
      <c r="D21" s="509"/>
      <c r="E21" s="526"/>
      <c r="F21" s="526"/>
      <c r="G21" s="526"/>
      <c r="H21" s="526"/>
      <c r="I21" s="526"/>
      <c r="J21" s="526"/>
      <c r="K21" s="526"/>
      <c r="L21" s="527"/>
      <c r="M21" s="403"/>
      <c r="N21" s="403"/>
      <c r="O21" s="403"/>
      <c r="P21" s="403"/>
      <c r="Q21" s="403"/>
      <c r="R21" s="491"/>
      <c r="X21" s="7"/>
      <c r="Y21" s="5"/>
      <c r="Z21" s="5"/>
      <c r="AA21" s="7"/>
      <c r="AB21" s="7"/>
      <c r="AC21" s="7"/>
      <c r="AD21" s="7"/>
      <c r="AE21" s="7"/>
      <c r="AF21" s="7"/>
      <c r="AG21" s="7"/>
      <c r="AH21" s="7"/>
      <c r="AI21" s="7"/>
      <c r="AJ21" s="7"/>
      <c r="AK21" s="7"/>
      <c r="AL21" s="7"/>
      <c r="AM21" s="7"/>
      <c r="AN21" s="7"/>
      <c r="AO21" s="7"/>
    </row>
    <row r="22" spans="2:41" ht="19.5" customHeight="1" x14ac:dyDescent="0.25">
      <c r="B22" s="403"/>
      <c r="E22" s="403"/>
      <c r="F22" s="403"/>
      <c r="G22" s="403"/>
      <c r="H22" s="403"/>
      <c r="I22" s="403"/>
      <c r="J22" s="403"/>
      <c r="K22" s="403"/>
      <c r="L22" s="403"/>
      <c r="M22" s="403"/>
      <c r="N22" s="403"/>
      <c r="O22" s="403"/>
      <c r="P22" s="403"/>
      <c r="Q22" s="403"/>
      <c r="R22" s="491"/>
      <c r="X22" s="7"/>
      <c r="Y22" s="5"/>
      <c r="Z22" s="5"/>
      <c r="AA22" s="7"/>
      <c r="AB22" s="7"/>
      <c r="AC22" s="7"/>
      <c r="AD22" s="7"/>
      <c r="AE22" s="7"/>
      <c r="AF22" s="7"/>
      <c r="AG22" s="7"/>
      <c r="AH22" s="7"/>
      <c r="AI22" s="7"/>
      <c r="AJ22" s="7"/>
      <c r="AK22" s="7"/>
      <c r="AL22" s="7"/>
      <c r="AM22" s="7"/>
      <c r="AN22" s="7"/>
      <c r="AO22" s="7"/>
    </row>
    <row r="23" spans="2:41" ht="16.5" customHeight="1" x14ac:dyDescent="0.25">
      <c r="B23" s="891" t="s">
        <v>1215</v>
      </c>
      <c r="C23" s="891"/>
      <c r="D23" s="891"/>
      <c r="E23" s="891"/>
      <c r="F23" s="891"/>
      <c r="G23" s="891"/>
      <c r="H23" s="891"/>
      <c r="I23" s="891"/>
      <c r="J23" s="891"/>
      <c r="K23" s="891"/>
      <c r="L23" s="891"/>
      <c r="M23" s="891"/>
      <c r="N23" s="891"/>
      <c r="O23" s="891"/>
      <c r="P23" s="891"/>
      <c r="Q23" s="891"/>
      <c r="R23" s="398"/>
      <c r="X23" s="7"/>
      <c r="Y23" s="7"/>
      <c r="Z23" s="7"/>
      <c r="AA23" s="7"/>
      <c r="AB23" s="7"/>
      <c r="AC23" s="7"/>
      <c r="AD23" s="7"/>
      <c r="AE23" s="7"/>
      <c r="AF23" s="7"/>
      <c r="AG23" s="7"/>
      <c r="AH23" s="7"/>
      <c r="AI23" s="7"/>
      <c r="AJ23" s="7"/>
      <c r="AK23" s="7"/>
      <c r="AL23" s="7"/>
      <c r="AM23" s="7"/>
      <c r="AN23" s="7"/>
      <c r="AO23" s="7"/>
    </row>
    <row r="24" spans="2:41" ht="14.25" customHeight="1" x14ac:dyDescent="0.25">
      <c r="B24" s="891"/>
      <c r="C24" s="891"/>
      <c r="D24" s="891"/>
      <c r="E24" s="891"/>
      <c r="F24" s="891"/>
      <c r="G24" s="891"/>
      <c r="H24" s="891"/>
      <c r="I24" s="891"/>
      <c r="J24" s="891"/>
      <c r="K24" s="891"/>
      <c r="L24" s="891"/>
      <c r="M24" s="891"/>
      <c r="N24" s="891"/>
      <c r="O24" s="891"/>
      <c r="P24" s="891"/>
      <c r="Q24" s="891"/>
      <c r="R24" s="465"/>
      <c r="S24" s="182"/>
      <c r="X24" s="7"/>
      <c r="Y24" s="7"/>
      <c r="Z24" s="7"/>
      <c r="AA24" s="7"/>
      <c r="AB24" s="7"/>
      <c r="AC24" s="7"/>
      <c r="AD24" s="7"/>
      <c r="AE24" s="7"/>
      <c r="AF24" s="7"/>
      <c r="AG24" s="7"/>
      <c r="AH24" s="7"/>
      <c r="AI24" s="7"/>
      <c r="AJ24" s="7"/>
      <c r="AK24" s="7"/>
      <c r="AL24" s="7"/>
      <c r="AM24" s="7"/>
      <c r="AN24" s="7"/>
      <c r="AO24" s="7"/>
    </row>
    <row r="25" spans="2:41" ht="14.25" customHeight="1" x14ac:dyDescent="0.25">
      <c r="B25" s="891"/>
      <c r="C25" s="891"/>
      <c r="D25" s="891"/>
      <c r="E25" s="891"/>
      <c r="F25" s="891"/>
      <c r="G25" s="891"/>
      <c r="H25" s="891"/>
      <c r="I25" s="891"/>
      <c r="J25" s="891"/>
      <c r="K25" s="891"/>
      <c r="L25" s="891"/>
      <c r="M25" s="891"/>
      <c r="N25" s="891"/>
      <c r="O25" s="891"/>
      <c r="P25" s="891"/>
      <c r="Q25" s="891"/>
      <c r="R25" s="465"/>
      <c r="S25" s="182"/>
      <c r="X25" s="7"/>
      <c r="Y25" s="7"/>
      <c r="Z25" s="7"/>
      <c r="AA25" s="7"/>
      <c r="AB25" s="7"/>
      <c r="AC25" s="7"/>
      <c r="AD25" s="7"/>
      <c r="AE25" s="7"/>
      <c r="AF25" s="7"/>
      <c r="AG25" s="7"/>
      <c r="AH25" s="7"/>
      <c r="AI25" s="7"/>
      <c r="AJ25" s="7"/>
      <c r="AK25" s="7"/>
      <c r="AL25" s="7"/>
      <c r="AM25" s="7"/>
      <c r="AN25" s="7"/>
      <c r="AO25" s="7"/>
    </row>
    <row r="26" spans="2:41" ht="13.5" customHeight="1" x14ac:dyDescent="0.25">
      <c r="B26" s="892"/>
      <c r="C26" s="892"/>
      <c r="D26" s="892"/>
      <c r="E26" s="892"/>
      <c r="F26" s="892"/>
      <c r="G26" s="892"/>
      <c r="H26" s="892"/>
      <c r="I26" s="892"/>
      <c r="J26" s="892"/>
      <c r="K26" s="892"/>
      <c r="L26" s="892"/>
      <c r="M26" s="892"/>
      <c r="N26" s="892"/>
      <c r="O26" s="892"/>
      <c r="P26" s="892"/>
      <c r="Q26" s="892"/>
      <c r="R26" s="182"/>
      <c r="S26" s="182"/>
      <c r="X26" s="7"/>
      <c r="Y26" s="7"/>
      <c r="Z26" s="7"/>
      <c r="AA26" s="7"/>
      <c r="AB26" s="7"/>
      <c r="AC26" s="7"/>
      <c r="AD26" s="7"/>
      <c r="AE26" s="7"/>
      <c r="AF26" s="7"/>
      <c r="AG26" s="7"/>
      <c r="AH26" s="7"/>
      <c r="AI26" s="7"/>
      <c r="AJ26" s="7"/>
      <c r="AK26" s="7"/>
      <c r="AL26" s="7"/>
      <c r="AM26" s="7"/>
      <c r="AN26" s="7"/>
      <c r="AO26" s="7"/>
    </row>
    <row r="27" spans="2:41" ht="21.75" customHeight="1" x14ac:dyDescent="0.3">
      <c r="B27" s="893" t="s">
        <v>1691</v>
      </c>
      <c r="C27" s="893"/>
      <c r="D27" s="893"/>
      <c r="E27" s="893"/>
      <c r="F27" s="893"/>
      <c r="G27" s="893"/>
      <c r="H27" s="893"/>
      <c r="I27" s="893"/>
      <c r="J27" s="893"/>
      <c r="K27" s="893"/>
      <c r="L27" s="893"/>
      <c r="M27" s="893"/>
      <c r="N27" s="893"/>
      <c r="O27" s="893"/>
      <c r="P27" s="893"/>
      <c r="Q27" s="893"/>
      <c r="R27" s="893"/>
      <c r="S27" s="183"/>
      <c r="X27" s="7"/>
      <c r="Y27" s="7"/>
      <c r="Z27" s="7"/>
      <c r="AA27" s="7"/>
      <c r="AB27" s="7"/>
      <c r="AC27" s="7"/>
      <c r="AD27" s="7"/>
      <c r="AE27" s="7"/>
      <c r="AF27" s="7"/>
      <c r="AG27" s="7"/>
      <c r="AH27" s="7"/>
      <c r="AI27" s="7"/>
      <c r="AJ27" s="7"/>
      <c r="AK27" s="7"/>
      <c r="AL27" s="7"/>
      <c r="AM27" s="7"/>
      <c r="AN27" s="7"/>
      <c r="AO27" s="7"/>
    </row>
    <row r="28" spans="2:41" ht="16.899999999999999" customHeight="1" x14ac:dyDescent="0.25">
      <c r="R28" s="175"/>
      <c r="S28" s="175"/>
      <c r="X28" s="7"/>
      <c r="Y28" s="7"/>
      <c r="Z28" s="7"/>
      <c r="AA28" s="7"/>
      <c r="AB28" s="7"/>
      <c r="AC28" s="7"/>
      <c r="AD28" s="7"/>
      <c r="AE28" s="7"/>
      <c r="AF28" s="7"/>
      <c r="AG28" s="7"/>
      <c r="AH28" s="7"/>
      <c r="AI28" s="7"/>
      <c r="AJ28" s="7"/>
      <c r="AK28" s="7"/>
      <c r="AL28" s="7"/>
      <c r="AM28" s="7"/>
      <c r="AN28" s="7"/>
      <c r="AO28" s="7"/>
    </row>
    <row r="29" spans="2:41" x14ac:dyDescent="0.25">
      <c r="X29" s="7"/>
      <c r="Y29" s="7"/>
      <c r="Z29" s="7"/>
      <c r="AA29" s="7"/>
      <c r="AB29" s="7"/>
      <c r="AC29" s="7"/>
      <c r="AD29" s="7"/>
      <c r="AE29" s="7"/>
      <c r="AF29" s="7"/>
      <c r="AG29" s="7"/>
      <c r="AH29" s="7"/>
      <c r="AI29" s="7"/>
      <c r="AJ29" s="7"/>
      <c r="AK29" s="7"/>
      <c r="AL29" s="7"/>
      <c r="AM29" s="7"/>
      <c r="AN29" s="7"/>
      <c r="AO29" s="7"/>
    </row>
    <row r="30" spans="2:41" x14ac:dyDescent="0.25">
      <c r="X30" s="7"/>
      <c r="Y30" s="7"/>
      <c r="Z30" s="7"/>
      <c r="AA30" s="7"/>
      <c r="AB30" s="7"/>
      <c r="AC30" s="7"/>
      <c r="AD30" s="7"/>
      <c r="AE30" s="7"/>
      <c r="AF30" s="7"/>
      <c r="AG30" s="7"/>
      <c r="AH30" s="7"/>
      <c r="AI30" s="7"/>
      <c r="AJ30" s="7"/>
      <c r="AK30" s="7"/>
      <c r="AL30" s="7"/>
      <c r="AM30" s="7"/>
      <c r="AN30" s="7"/>
      <c r="AO30" s="7"/>
    </row>
    <row r="31" spans="2:41" x14ac:dyDescent="0.25">
      <c r="X31" s="7"/>
      <c r="Y31" s="7"/>
      <c r="Z31" s="7"/>
      <c r="AA31" s="7"/>
      <c r="AB31" s="7"/>
      <c r="AC31" s="7"/>
      <c r="AD31" s="7"/>
      <c r="AE31" s="7"/>
      <c r="AF31" s="7"/>
      <c r="AG31" s="7"/>
      <c r="AH31" s="7"/>
      <c r="AI31" s="7"/>
      <c r="AJ31" s="7"/>
      <c r="AK31" s="7"/>
      <c r="AL31" s="7"/>
      <c r="AM31" s="7"/>
      <c r="AN31" s="7"/>
      <c r="AO31" s="7"/>
    </row>
  </sheetData>
  <sheetProtection algorithmName="SHA-512" hashValue="WcqP6YDXA3DWb4gUrjJVtAkLusTk3gbnGAVFLSiB6XTsoOB/0oCm4itTDb5XJ4XFBSTcTQ+4iSe/W2cc0OZQtw==" saltValue="xY1LRtGc4DPss7o3IOwa7w==" spinCount="100000" sheet="1" formatCells="0" selectLockedCells="1"/>
  <mergeCells count="10">
    <mergeCell ref="B1:L2"/>
    <mergeCell ref="B23:Q25"/>
    <mergeCell ref="B26:Q26"/>
    <mergeCell ref="B27:R27"/>
    <mergeCell ref="B4:E4"/>
    <mergeCell ref="F4:L4"/>
    <mergeCell ref="B17:D17"/>
    <mergeCell ref="B18:L19"/>
    <mergeCell ref="C20:D20"/>
    <mergeCell ref="E20:G20"/>
  </mergeCells>
  <conditionalFormatting sqref="N6:O15 Q6:Q15">
    <cfRule type="cellIs" dxfId="4" priority="4" operator="equal">
      <formula>"SYS-40--010-12"</formula>
    </cfRule>
  </conditionalFormatting>
  <conditionalFormatting sqref="P6:P15">
    <cfRule type="containsText" dxfId="3" priority="1" operator="containsText" text="More Information Required">
      <formula>NOT(ISERROR(SEARCH("More Information Required",P6)))</formula>
    </cfRule>
    <cfRule type="cellIs" dxfId="2" priority="2" operator="equal">
      <formula>"F-1---"</formula>
    </cfRule>
    <cfRule type="containsText" dxfId="1" priority="3" operator="containsText" text="More Information Required">
      <formula>NOT(ISERROR(SEARCH("More Information Required",P6)))</formula>
    </cfRule>
  </conditionalFormatting>
  <hyperlinks>
    <hyperlink ref="B27:Q27" location="'Table of Contents'!A1" display="To return to the index, click this link" xr:uid="{8B103D8F-495F-40EF-9A31-C7C293461894}"/>
    <hyperlink ref="B27:R27" location="'Table of Contents'!A1" display="To return to the index, click this link" xr:uid="{45B180E6-5CE7-4C38-A985-6C89D27308C7}"/>
  </hyperlinks>
  <printOptions horizontalCentered="1"/>
  <pageMargins left="0.25" right="0.25" top="0.5" bottom="0.75" header="0.3" footer="0.3"/>
  <pageSetup scale="35"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A883EBE-EF4D-414C-B57D-D16B273726E3}">
          <x14:formula1>
            <xm:f>RF!$K$3:$K$6</xm:f>
          </x14:formula1>
          <xm:sqref>D6:D15</xm:sqref>
        </x14:dataValidation>
        <x14:dataValidation type="list" allowBlank="1" showInputMessage="1" showErrorMessage="1" xr:uid="{2FD48A99-15C9-44C5-A4AA-1A9D839E41B9}">
          <x14:formula1>
            <xm:f>RF!$H$22:$H$26</xm:f>
          </x14:formula1>
          <xm:sqref>E6:E15</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68F8-5BCF-4DF6-A391-E4961D035872}">
  <sheetPr codeName="Sheet23">
    <pageSetUpPr fitToPage="1"/>
  </sheetPr>
  <dimension ref="A1:BT3012"/>
  <sheetViews>
    <sheetView showGridLines="0" topLeftCell="BU1" zoomScaleNormal="100" workbookViewId="0">
      <selection sqref="A1:BT1048576"/>
    </sheetView>
  </sheetViews>
  <sheetFormatPr defaultColWidth="9.140625" defaultRowHeight="15" customHeight="1" x14ac:dyDescent="0.25"/>
  <cols>
    <col min="1" max="1" width="39.42578125" style="352" hidden="1" customWidth="1"/>
    <col min="2" max="2" width="226.7109375" style="63" hidden="1" customWidth="1"/>
    <col min="3" max="3" width="26.7109375" style="77" hidden="1" customWidth="1"/>
    <col min="4" max="4" width="242.85546875" hidden="1" customWidth="1"/>
    <col min="5" max="5" width="9" hidden="1" customWidth="1"/>
    <col min="6" max="6" width="30.85546875" hidden="1" customWidth="1"/>
    <col min="7" max="7" width="23.140625" hidden="1" customWidth="1"/>
    <col min="8" max="8" width="44" hidden="1" customWidth="1"/>
    <col min="9" max="9" width="30.85546875" hidden="1" customWidth="1"/>
    <col min="10" max="10" width="26.28515625" hidden="1" customWidth="1"/>
    <col min="11" max="11" width="26.140625" hidden="1" customWidth="1"/>
    <col min="12" max="12" width="18.85546875" hidden="1" customWidth="1"/>
    <col min="13" max="13" width="21.140625" hidden="1" customWidth="1"/>
    <col min="14" max="14" width="19" hidden="1" customWidth="1"/>
    <col min="15" max="15" width="17" hidden="1" customWidth="1"/>
    <col min="16" max="16" width="25.28515625" hidden="1" customWidth="1"/>
    <col min="17" max="17" width="20" hidden="1" customWidth="1"/>
    <col min="18" max="18" width="11.28515625" hidden="1" customWidth="1"/>
    <col min="19" max="19" width="14" hidden="1" customWidth="1"/>
    <col min="20" max="20" width="21.85546875" hidden="1" customWidth="1"/>
    <col min="21" max="21" width="13.85546875" style="1" hidden="1" customWidth="1"/>
    <col min="22" max="23" width="9" hidden="1" customWidth="1"/>
    <col min="24" max="24" width="16" hidden="1" customWidth="1"/>
    <col min="25" max="25" width="26.5703125" hidden="1" customWidth="1"/>
    <col min="26" max="26" width="8.85546875" hidden="1" customWidth="1"/>
    <col min="27" max="27" width="23.140625" hidden="1" customWidth="1"/>
    <col min="28" max="28" width="15.42578125" style="9" hidden="1" customWidth="1"/>
    <col min="29" max="29" width="23.85546875" hidden="1" customWidth="1"/>
    <col min="30" max="30" width="20" hidden="1" customWidth="1"/>
    <col min="31" max="31" width="31.42578125" hidden="1" customWidth="1"/>
    <col min="32" max="32" width="22.85546875" hidden="1" customWidth="1"/>
    <col min="33" max="33" width="44.42578125" hidden="1" customWidth="1"/>
    <col min="34" max="34" width="22" hidden="1" customWidth="1"/>
    <col min="35" max="35" width="19.5703125" hidden="1" customWidth="1"/>
    <col min="36" max="36" width="17" hidden="1" customWidth="1"/>
    <col min="37" max="37" width="68.42578125" hidden="1" customWidth="1"/>
    <col min="38" max="38" width="57.140625" hidden="1" customWidth="1"/>
    <col min="39" max="39" width="29.7109375" hidden="1" customWidth="1"/>
    <col min="40" max="40" width="47.7109375" hidden="1" customWidth="1"/>
    <col min="41" max="41" width="35.85546875" hidden="1" customWidth="1"/>
    <col min="42" max="42" width="30.5703125" hidden="1" customWidth="1"/>
    <col min="43" max="43" width="38.28515625" hidden="1" customWidth="1"/>
    <col min="44" max="44" width="34.85546875" hidden="1" customWidth="1"/>
    <col min="45" max="45" width="90.140625" hidden="1" customWidth="1"/>
    <col min="46" max="46" width="19.5703125" hidden="1" customWidth="1"/>
    <col min="47" max="47" width="13.28515625" hidden="1" customWidth="1"/>
    <col min="48" max="48" width="8.85546875" hidden="1" customWidth="1"/>
    <col min="49" max="49" width="13.28515625" hidden="1" customWidth="1"/>
    <col min="50" max="50" width="14" hidden="1" customWidth="1"/>
    <col min="51" max="51" width="30.5703125" hidden="1" customWidth="1"/>
    <col min="52" max="72" width="9.140625" hidden="1" customWidth="1"/>
    <col min="73" max="97" width="9.140625" customWidth="1"/>
  </cols>
  <sheetData>
    <row r="1" spans="1:51" ht="30" customHeight="1" x14ac:dyDescent="0.25">
      <c r="A1" s="358" t="s">
        <v>3</v>
      </c>
      <c r="B1" s="359" t="s">
        <v>39</v>
      </c>
      <c r="C1" s="104"/>
      <c r="F1" s="897" t="s">
        <v>6</v>
      </c>
      <c r="G1" s="897"/>
      <c r="H1" s="897"/>
      <c r="I1" s="897"/>
      <c r="J1" s="897"/>
      <c r="K1" s="897"/>
      <c r="L1" s="897"/>
      <c r="Q1" s="838" t="s">
        <v>1286</v>
      </c>
      <c r="R1" s="838"/>
      <c r="S1" s="838"/>
      <c r="T1" s="838"/>
      <c r="U1" s="838"/>
    </row>
    <row r="2" spans="1:51" ht="31.5" customHeight="1" x14ac:dyDescent="0.25">
      <c r="A2" s="351"/>
      <c r="B2" s="62"/>
      <c r="C2" s="105"/>
      <c r="D2" s="106"/>
      <c r="F2" s="1" t="s">
        <v>867</v>
      </c>
      <c r="G2" s="1" t="s">
        <v>868</v>
      </c>
      <c r="H2" s="1" t="s">
        <v>869</v>
      </c>
      <c r="I2" s="1" t="s">
        <v>870</v>
      </c>
      <c r="J2" s="1" t="s">
        <v>871</v>
      </c>
      <c r="K2" s="1" t="s">
        <v>885</v>
      </c>
      <c r="L2" s="1" t="s">
        <v>899</v>
      </c>
      <c r="M2" s="1" t="s">
        <v>900</v>
      </c>
      <c r="Q2" s="107" t="s">
        <v>1262</v>
      </c>
      <c r="R2" s="107" t="s">
        <v>10</v>
      </c>
      <c r="S2" s="107" t="s">
        <v>1287</v>
      </c>
      <c r="T2" s="107" t="s">
        <v>1288</v>
      </c>
      <c r="U2" s="108" t="s">
        <v>1128</v>
      </c>
      <c r="V2">
        <v>21</v>
      </c>
      <c r="X2" s="109"/>
      <c r="Y2" s="110"/>
      <c r="Z2" s="111" t="s">
        <v>1289</v>
      </c>
      <c r="AA2" s="111" t="s">
        <v>1290</v>
      </c>
      <c r="AB2" s="111" t="s">
        <v>1291</v>
      </c>
      <c r="AC2" s="111" t="s">
        <v>1290</v>
      </c>
      <c r="AD2" s="111" t="s">
        <v>1292</v>
      </c>
      <c r="AE2" s="111" t="s">
        <v>1290</v>
      </c>
      <c r="AF2" s="111" t="s">
        <v>1293</v>
      </c>
      <c r="AG2" s="111" t="s">
        <v>1290</v>
      </c>
      <c r="AH2" s="111" t="s">
        <v>1294</v>
      </c>
      <c r="AI2" s="111" t="s">
        <v>1290</v>
      </c>
      <c r="AJ2" s="111" t="s">
        <v>1295</v>
      </c>
      <c r="AK2" s="111" t="s">
        <v>1290</v>
      </c>
      <c r="AL2" s="111" t="s">
        <v>1296</v>
      </c>
      <c r="AM2" s="111" t="s">
        <v>1290</v>
      </c>
      <c r="AN2" s="111" t="s">
        <v>1297</v>
      </c>
      <c r="AO2" s="111" t="s">
        <v>1290</v>
      </c>
      <c r="AP2" s="112" t="s">
        <v>1298</v>
      </c>
      <c r="AQ2" s="111" t="s">
        <v>1290</v>
      </c>
      <c r="AR2" s="112" t="s">
        <v>1299</v>
      </c>
      <c r="AS2" s="111" t="s">
        <v>1290</v>
      </c>
      <c r="AT2" s="111" t="s">
        <v>1300</v>
      </c>
      <c r="AU2" s="111" t="s">
        <v>1290</v>
      </c>
      <c r="AV2" s="111" t="s">
        <v>1301</v>
      </c>
      <c r="AW2" s="111" t="s">
        <v>1290</v>
      </c>
      <c r="AX2" s="111" t="s">
        <v>1302</v>
      </c>
      <c r="AY2" s="111" t="s">
        <v>1290</v>
      </c>
    </row>
    <row r="3" spans="1:51" ht="15" customHeight="1" x14ac:dyDescent="0.25">
      <c r="A3" s="349" t="s">
        <v>2134</v>
      </c>
      <c r="B3" s="350" t="s">
        <v>1132</v>
      </c>
      <c r="F3" t="s">
        <v>863</v>
      </c>
      <c r="G3" t="s">
        <v>863</v>
      </c>
      <c r="H3" t="s">
        <v>863</v>
      </c>
      <c r="I3" t="s">
        <v>863</v>
      </c>
      <c r="J3" t="s">
        <v>863</v>
      </c>
      <c r="K3" t="s">
        <v>863</v>
      </c>
      <c r="L3" t="s">
        <v>901</v>
      </c>
      <c r="M3" t="s">
        <v>901</v>
      </c>
      <c r="P3" s="87" t="s">
        <v>1585</v>
      </c>
      <c r="Q3" s="86" t="s">
        <v>1453</v>
      </c>
      <c r="R3" s="107" t="s">
        <v>1282</v>
      </c>
      <c r="S3" s="107" t="s">
        <v>1304</v>
      </c>
      <c r="T3" s="113" t="str">
        <f>_xlfn.CONCAT(Q3,R3,S3)</f>
        <v>2 inches (50 mm)PVCSchedule 40</v>
      </c>
      <c r="U3" s="108" t="s">
        <v>1305</v>
      </c>
      <c r="V3">
        <v>22</v>
      </c>
      <c r="X3" s="114"/>
      <c r="Y3" s="9"/>
      <c r="Z3" s="115" t="s">
        <v>1306</v>
      </c>
      <c r="AA3" s="115" t="s">
        <v>1307</v>
      </c>
      <c r="AB3" s="116">
        <v>1</v>
      </c>
      <c r="AC3" s="116" t="s">
        <v>1308</v>
      </c>
      <c r="AD3" s="117" t="s">
        <v>4</v>
      </c>
      <c r="AE3" s="116" t="s">
        <v>1309</v>
      </c>
      <c r="AF3" s="117" t="s">
        <v>4</v>
      </c>
      <c r="AG3" s="116" t="s">
        <v>1310</v>
      </c>
      <c r="AH3" s="116">
        <v>1</v>
      </c>
      <c r="AI3" s="116" t="s">
        <v>1311</v>
      </c>
      <c r="AJ3" s="116">
        <v>1</v>
      </c>
      <c r="AK3" s="117" t="s">
        <v>1312</v>
      </c>
      <c r="AL3" s="116">
        <v>1</v>
      </c>
      <c r="AM3" s="116"/>
      <c r="AN3" s="116" t="s">
        <v>1313</v>
      </c>
      <c r="AO3" s="116" t="s">
        <v>1314</v>
      </c>
      <c r="AP3" s="116"/>
      <c r="AQ3" s="9"/>
      <c r="AR3" s="117">
        <v>101</v>
      </c>
      <c r="AS3" s="9" t="s">
        <v>1315</v>
      </c>
      <c r="AT3" s="116" t="s">
        <v>1316</v>
      </c>
      <c r="AU3" s="116" t="s">
        <v>1317</v>
      </c>
      <c r="AV3" s="116">
        <v>1</v>
      </c>
      <c r="AW3" s="116" t="s">
        <v>1317</v>
      </c>
      <c r="AX3" s="116">
        <v>1</v>
      </c>
      <c r="AY3" s="118" t="s">
        <v>1312</v>
      </c>
    </row>
    <row r="4" spans="1:51" ht="15" customHeight="1" x14ac:dyDescent="0.25">
      <c r="A4" s="349" t="s">
        <v>2135</v>
      </c>
      <c r="B4" s="350" t="s">
        <v>1133</v>
      </c>
      <c r="F4" t="s">
        <v>864</v>
      </c>
      <c r="G4" t="s">
        <v>864</v>
      </c>
      <c r="H4" t="s">
        <v>864</v>
      </c>
      <c r="I4" t="s">
        <v>864</v>
      </c>
      <c r="J4" t="s">
        <v>864</v>
      </c>
      <c r="K4" t="s">
        <v>864</v>
      </c>
      <c r="L4" t="s">
        <v>1191</v>
      </c>
      <c r="M4" t="s">
        <v>1191</v>
      </c>
      <c r="P4" s="87" t="s">
        <v>1449</v>
      </c>
      <c r="Q4" s="87" t="s">
        <v>1454</v>
      </c>
      <c r="R4" s="107" t="s">
        <v>1282</v>
      </c>
      <c r="S4" s="107" t="s">
        <v>1304</v>
      </c>
      <c r="T4" s="113" t="str">
        <f>_xlfn.CONCAT(Q4,R4,S4)</f>
        <v>2.5 inches (65 mm)PVCSchedule 40</v>
      </c>
      <c r="U4" s="108" t="s">
        <v>1305</v>
      </c>
      <c r="X4" s="114"/>
      <c r="Y4" s="9"/>
      <c r="Z4" s="115"/>
      <c r="AA4" s="115"/>
      <c r="AB4" s="116">
        <v>2</v>
      </c>
      <c r="AC4" s="116" t="s">
        <v>1318</v>
      </c>
      <c r="AD4" s="116">
        <v>34</v>
      </c>
      <c r="AE4" s="116" t="s">
        <v>1319</v>
      </c>
      <c r="AF4" s="116">
        <v>10</v>
      </c>
      <c r="AG4" s="116" t="s">
        <v>1320</v>
      </c>
      <c r="AH4" s="116">
        <v>2</v>
      </c>
      <c r="AI4" s="116" t="s">
        <v>1321</v>
      </c>
      <c r="AJ4" s="116">
        <v>2</v>
      </c>
      <c r="AK4" s="116" t="s">
        <v>1322</v>
      </c>
      <c r="AL4" s="116">
        <v>2</v>
      </c>
      <c r="AM4" s="116" t="s">
        <v>1323</v>
      </c>
      <c r="AN4" s="116" t="s">
        <v>1324</v>
      </c>
      <c r="AO4" s="116" t="s">
        <v>1325</v>
      </c>
      <c r="AP4" s="116"/>
      <c r="AQ4" s="9"/>
      <c r="AR4" s="117">
        <v>102</v>
      </c>
      <c r="AS4" s="9" t="s">
        <v>1326</v>
      </c>
      <c r="AT4" s="116" t="s">
        <v>1303</v>
      </c>
      <c r="AU4" s="117" t="s">
        <v>1312</v>
      </c>
      <c r="AV4" s="116">
        <v>2</v>
      </c>
      <c r="AW4" s="117" t="s">
        <v>1312</v>
      </c>
      <c r="AX4" s="116">
        <v>2</v>
      </c>
      <c r="AY4" s="118" t="s">
        <v>1312</v>
      </c>
    </row>
    <row r="5" spans="1:51" ht="15" customHeight="1" x14ac:dyDescent="0.25">
      <c r="A5" s="349" t="s">
        <v>2136</v>
      </c>
      <c r="B5" s="350" t="s">
        <v>1134</v>
      </c>
      <c r="F5" t="s">
        <v>865</v>
      </c>
      <c r="G5" t="s">
        <v>865</v>
      </c>
      <c r="H5" t="s">
        <v>865</v>
      </c>
      <c r="I5" t="s">
        <v>865</v>
      </c>
      <c r="J5" t="s">
        <v>865</v>
      </c>
      <c r="K5" t="s">
        <v>865</v>
      </c>
      <c r="L5" t="s">
        <v>902</v>
      </c>
      <c r="M5" t="s">
        <v>902</v>
      </c>
      <c r="P5" s="87" t="s">
        <v>1450</v>
      </c>
      <c r="Q5" s="88" t="s">
        <v>1455</v>
      </c>
      <c r="R5" s="107" t="s">
        <v>1282</v>
      </c>
      <c r="S5" s="107" t="s">
        <v>1304</v>
      </c>
      <c r="T5" s="113" t="str">
        <f t="shared" ref="T5:T67" si="0">_xlfn.CONCAT(Q5,R5,S5)</f>
        <v>3 inches (80 mm)PVCSchedule 40</v>
      </c>
      <c r="U5" s="108" t="s">
        <v>1328</v>
      </c>
      <c r="X5" s="114"/>
      <c r="Y5" s="9"/>
      <c r="Z5" s="115"/>
      <c r="AA5" s="115"/>
      <c r="AB5" s="116"/>
      <c r="AC5" s="116"/>
      <c r="AD5" s="117" t="s">
        <v>1280</v>
      </c>
      <c r="AE5" s="116" t="s">
        <v>1329</v>
      </c>
      <c r="AF5" s="116">
        <v>11</v>
      </c>
      <c r="AG5" s="116" t="s">
        <v>1330</v>
      </c>
      <c r="AH5" s="116">
        <v>3</v>
      </c>
      <c r="AI5" s="116" t="s">
        <v>1331</v>
      </c>
      <c r="AJ5" s="116">
        <v>3</v>
      </c>
      <c r="AK5" s="116" t="s">
        <v>1332</v>
      </c>
      <c r="AL5" s="116">
        <v>3</v>
      </c>
      <c r="AM5" s="116" t="s">
        <v>1333</v>
      </c>
      <c r="AN5" s="116" t="s">
        <v>1334</v>
      </c>
      <c r="AO5" s="116" t="s">
        <v>1335</v>
      </c>
      <c r="AP5" s="116"/>
      <c r="AQ5" s="9"/>
      <c r="AR5" s="115">
        <v>104</v>
      </c>
      <c r="AS5" s="115" t="s">
        <v>1336</v>
      </c>
      <c r="AT5" s="116" t="s">
        <v>1327</v>
      </c>
      <c r="AU5" s="116" t="s">
        <v>1337</v>
      </c>
      <c r="AV5" s="116">
        <v>3</v>
      </c>
      <c r="AW5" s="116" t="s">
        <v>1337</v>
      </c>
      <c r="AX5" s="116">
        <v>3</v>
      </c>
      <c r="AY5" s="116" t="s">
        <v>1338</v>
      </c>
    </row>
    <row r="6" spans="1:51" ht="15" customHeight="1" x14ac:dyDescent="0.25">
      <c r="A6" s="349" t="s">
        <v>2137</v>
      </c>
      <c r="B6" s="350" t="s">
        <v>1135</v>
      </c>
      <c r="F6" t="s">
        <v>872</v>
      </c>
      <c r="G6" t="s">
        <v>873</v>
      </c>
      <c r="H6" t="s">
        <v>874</v>
      </c>
      <c r="I6" t="s">
        <v>874</v>
      </c>
      <c r="J6" t="s">
        <v>873</v>
      </c>
      <c r="K6" t="s">
        <v>873</v>
      </c>
      <c r="L6" t="s">
        <v>903</v>
      </c>
      <c r="M6" t="s">
        <v>903</v>
      </c>
      <c r="P6" s="87" t="s">
        <v>1451</v>
      </c>
      <c r="Q6" s="88" t="s">
        <v>1456</v>
      </c>
      <c r="R6" s="107" t="s">
        <v>1282</v>
      </c>
      <c r="S6" s="107" t="s">
        <v>1304</v>
      </c>
      <c r="T6" s="113" t="str">
        <f t="shared" si="0"/>
        <v>4 inches (100 mm)PVCSchedule 40</v>
      </c>
      <c r="U6" s="108" t="s">
        <v>1305</v>
      </c>
      <c r="X6" s="114"/>
      <c r="Y6" s="9"/>
      <c r="Z6" s="115"/>
      <c r="AA6" s="115"/>
      <c r="AB6" s="116"/>
      <c r="AC6" s="116"/>
      <c r="AD6" s="116"/>
      <c r="AE6" s="116"/>
      <c r="AF6" s="116" t="s">
        <v>1340</v>
      </c>
      <c r="AG6" s="116" t="s">
        <v>1341</v>
      </c>
      <c r="AH6" s="116" t="s">
        <v>1342</v>
      </c>
      <c r="AI6" s="116" t="s">
        <v>1343</v>
      </c>
      <c r="AJ6" s="116" t="s">
        <v>1342</v>
      </c>
      <c r="AK6" s="116" t="s">
        <v>1344</v>
      </c>
      <c r="AL6" s="116">
        <v>4</v>
      </c>
      <c r="AM6" s="116" t="s">
        <v>1345</v>
      </c>
      <c r="AN6" s="116" t="s">
        <v>1346</v>
      </c>
      <c r="AO6" s="116" t="s">
        <v>1347</v>
      </c>
      <c r="AP6" s="116"/>
      <c r="AQ6" s="9"/>
      <c r="AR6" s="115">
        <v>301</v>
      </c>
      <c r="AS6" s="115" t="s">
        <v>1348</v>
      </c>
      <c r="AT6" s="116" t="s">
        <v>1339</v>
      </c>
      <c r="AU6" s="117" t="s">
        <v>1312</v>
      </c>
      <c r="AV6" s="116">
        <v>4</v>
      </c>
      <c r="AW6" s="117" t="s">
        <v>1312</v>
      </c>
      <c r="AX6" s="116">
        <v>4</v>
      </c>
      <c r="AY6" s="116" t="s">
        <v>1349</v>
      </c>
    </row>
    <row r="7" spans="1:51" ht="15" customHeight="1" x14ac:dyDescent="0.25">
      <c r="A7" s="349" t="s">
        <v>2138</v>
      </c>
      <c r="B7" s="350" t="s">
        <v>1136</v>
      </c>
      <c r="F7" t="s">
        <v>1172</v>
      </c>
      <c r="G7" t="s">
        <v>876</v>
      </c>
      <c r="H7" t="s">
        <v>873</v>
      </c>
      <c r="I7" t="s">
        <v>875</v>
      </c>
      <c r="J7" t="s">
        <v>876</v>
      </c>
      <c r="L7" t="s">
        <v>904</v>
      </c>
      <c r="M7" t="s">
        <v>904</v>
      </c>
      <c r="P7" s="87" t="s">
        <v>1452</v>
      </c>
      <c r="Q7" s="101" t="s">
        <v>1457</v>
      </c>
      <c r="R7" s="107" t="s">
        <v>1282</v>
      </c>
      <c r="S7" s="107" t="s">
        <v>1304</v>
      </c>
      <c r="T7" s="113" t="str">
        <f t="shared" si="0"/>
        <v>5 inches (125 mm)PVCSchedule 40</v>
      </c>
      <c r="U7" s="108" t="s">
        <v>1305</v>
      </c>
      <c r="X7" s="114"/>
      <c r="Y7" s="9"/>
      <c r="Z7" s="115"/>
      <c r="AA7" s="115"/>
      <c r="AB7" s="116"/>
      <c r="AC7" s="116"/>
      <c r="AD7" s="116"/>
      <c r="AE7" s="116"/>
      <c r="AF7" s="116"/>
      <c r="AG7" s="116"/>
      <c r="AH7" s="116"/>
      <c r="AI7" s="116"/>
      <c r="AJ7" s="116"/>
      <c r="AK7" s="116"/>
      <c r="AL7" s="116">
        <v>5</v>
      </c>
      <c r="AM7" s="116" t="s">
        <v>1350</v>
      </c>
      <c r="AN7" s="116" t="s">
        <v>1351</v>
      </c>
      <c r="AO7" s="116" t="s">
        <v>1352</v>
      </c>
      <c r="AP7" s="116"/>
      <c r="AQ7" s="9"/>
      <c r="AR7" s="115">
        <v>801</v>
      </c>
      <c r="AS7" s="115" t="s">
        <v>1353</v>
      </c>
      <c r="AT7" s="116" t="s">
        <v>1354</v>
      </c>
      <c r="AU7" s="118" t="s">
        <v>1312</v>
      </c>
      <c r="AV7" s="9"/>
      <c r="AW7" s="9"/>
      <c r="AX7" s="116">
        <v>5</v>
      </c>
      <c r="AY7" s="118" t="s">
        <v>1312</v>
      </c>
    </row>
    <row r="8" spans="1:51" ht="15" customHeight="1" x14ac:dyDescent="0.25">
      <c r="A8" s="349" t="s">
        <v>2139</v>
      </c>
      <c r="B8" s="350" t="s">
        <v>1137</v>
      </c>
      <c r="F8" t="s">
        <v>1173</v>
      </c>
      <c r="G8" t="s">
        <v>877</v>
      </c>
      <c r="H8" t="s">
        <v>876</v>
      </c>
      <c r="I8" t="s">
        <v>873</v>
      </c>
      <c r="J8" t="s">
        <v>877</v>
      </c>
      <c r="L8" t="s">
        <v>905</v>
      </c>
      <c r="M8" t="s">
        <v>905</v>
      </c>
      <c r="P8" s="86" t="s">
        <v>1453</v>
      </c>
      <c r="Q8" s="101" t="s">
        <v>1458</v>
      </c>
      <c r="R8" s="107" t="s">
        <v>1282</v>
      </c>
      <c r="S8" s="107" t="s">
        <v>1304</v>
      </c>
      <c r="T8" s="113" t="str">
        <f t="shared" si="0"/>
        <v>6 inches (150 mm)PVCSchedule 40</v>
      </c>
      <c r="U8" s="108" t="s">
        <v>1328</v>
      </c>
      <c r="X8" s="119"/>
      <c r="Y8" s="9"/>
      <c r="Z8" s="115"/>
      <c r="AA8" s="115"/>
      <c r="AB8" s="116"/>
      <c r="AC8" s="116"/>
      <c r="AD8" s="116"/>
      <c r="AE8" s="116"/>
      <c r="AF8" s="116"/>
      <c r="AG8" s="116"/>
      <c r="AH8" s="116"/>
      <c r="AI8" s="116"/>
      <c r="AJ8" s="116"/>
      <c r="AK8" s="116"/>
      <c r="AL8" s="116">
        <v>6</v>
      </c>
      <c r="AM8" s="116" t="s">
        <v>1355</v>
      </c>
      <c r="AN8" s="116" t="s">
        <v>1356</v>
      </c>
      <c r="AO8" s="116" t="s">
        <v>1357</v>
      </c>
      <c r="AP8" s="116"/>
      <c r="AQ8" s="9"/>
      <c r="AR8" s="115">
        <v>802</v>
      </c>
      <c r="AS8" s="115" t="s">
        <v>1358</v>
      </c>
      <c r="AT8" s="9"/>
      <c r="AU8" s="9"/>
      <c r="AV8" s="9"/>
      <c r="AW8" s="9"/>
      <c r="AX8" s="116">
        <v>6</v>
      </c>
      <c r="AY8" s="118" t="s">
        <v>1312</v>
      </c>
    </row>
    <row r="9" spans="1:51" ht="15" customHeight="1" x14ac:dyDescent="0.25">
      <c r="A9" s="349" t="s">
        <v>2140</v>
      </c>
      <c r="B9" s="350" t="s">
        <v>1138</v>
      </c>
      <c r="F9" t="s">
        <v>1174</v>
      </c>
      <c r="G9" t="s">
        <v>878</v>
      </c>
      <c r="H9" s="2" t="s">
        <v>1570</v>
      </c>
      <c r="I9" t="s">
        <v>876</v>
      </c>
      <c r="J9" t="s">
        <v>879</v>
      </c>
      <c r="P9" s="87" t="s">
        <v>1454</v>
      </c>
      <c r="Q9" s="101" t="s">
        <v>1459</v>
      </c>
      <c r="R9" s="107" t="s">
        <v>1282</v>
      </c>
      <c r="S9" s="107" t="s">
        <v>1304</v>
      </c>
      <c r="T9" s="113" t="str">
        <f t="shared" si="0"/>
        <v>8 inches (200 mm)PVCSchedule 40</v>
      </c>
      <c r="U9" s="108" t="s">
        <v>1328</v>
      </c>
      <c r="X9" s="120"/>
      <c r="Y9" s="9"/>
      <c r="Z9" s="115"/>
      <c r="AA9" s="115"/>
      <c r="AB9" s="116"/>
      <c r="AC9" s="116"/>
      <c r="AD9" s="116"/>
      <c r="AE9" s="116"/>
      <c r="AF9" s="116"/>
      <c r="AG9" s="116"/>
      <c r="AH9" s="116"/>
      <c r="AI9" s="116"/>
      <c r="AJ9" s="116"/>
      <c r="AK9" s="116"/>
      <c r="AL9" s="116">
        <v>7</v>
      </c>
      <c r="AM9" s="116" t="s">
        <v>1359</v>
      </c>
      <c r="AN9" s="116" t="s">
        <v>1342</v>
      </c>
      <c r="AO9" s="116" t="s">
        <v>1360</v>
      </c>
      <c r="AP9" s="116"/>
      <c r="AQ9" s="116"/>
      <c r="AR9" s="115">
        <v>803</v>
      </c>
      <c r="AS9" s="115" t="s">
        <v>1361</v>
      </c>
      <c r="AT9" s="9"/>
      <c r="AU9" s="9"/>
      <c r="AV9" s="9"/>
      <c r="AW9" s="9"/>
      <c r="AX9" s="9"/>
      <c r="AY9" s="9"/>
    </row>
    <row r="10" spans="1:51" ht="15" customHeight="1" x14ac:dyDescent="0.25">
      <c r="A10" s="349" t="s">
        <v>2141</v>
      </c>
      <c r="B10" s="350" t="s">
        <v>1139</v>
      </c>
      <c r="F10" t="s">
        <v>1175</v>
      </c>
      <c r="G10" t="s">
        <v>880</v>
      </c>
      <c r="H10" s="2" t="s">
        <v>1571</v>
      </c>
      <c r="I10" t="s">
        <v>879</v>
      </c>
      <c r="J10" t="s">
        <v>874</v>
      </c>
      <c r="P10" s="88" t="s">
        <v>1455</v>
      </c>
      <c r="Q10" s="101" t="s">
        <v>1460</v>
      </c>
      <c r="R10" s="107" t="s">
        <v>1282</v>
      </c>
      <c r="S10" s="107" t="s">
        <v>1304</v>
      </c>
      <c r="T10" s="113" t="str">
        <f t="shared" si="0"/>
        <v>10 inches (250 mm)PVCSchedule 40</v>
      </c>
      <c r="U10" s="108" t="s">
        <v>1362</v>
      </c>
      <c r="X10" s="120"/>
      <c r="Y10" s="9"/>
      <c r="Z10" s="116"/>
      <c r="AA10" s="116"/>
      <c r="AB10" s="116"/>
      <c r="AC10" s="116"/>
      <c r="AD10" s="116"/>
      <c r="AE10" s="116"/>
      <c r="AF10" s="116"/>
      <c r="AG10" s="116"/>
      <c r="AH10" s="116"/>
      <c r="AI10" s="116"/>
      <c r="AJ10" s="116"/>
      <c r="AK10" s="116"/>
      <c r="AL10" s="116" t="s">
        <v>1342</v>
      </c>
      <c r="AM10" s="116" t="s">
        <v>1363</v>
      </c>
      <c r="AN10" s="116"/>
      <c r="AO10" s="116"/>
      <c r="AP10" s="116"/>
      <c r="AQ10" s="116"/>
      <c r="AR10" s="115">
        <v>804</v>
      </c>
      <c r="AS10" s="115" t="s">
        <v>1364</v>
      </c>
      <c r="AT10" s="9"/>
      <c r="AU10" s="9"/>
      <c r="AV10" s="9"/>
      <c r="AW10" s="9"/>
      <c r="AX10" s="9"/>
      <c r="AY10" s="9"/>
    </row>
    <row r="11" spans="1:51" ht="15" customHeight="1" x14ac:dyDescent="0.25">
      <c r="A11" s="349" t="s">
        <v>2142</v>
      </c>
      <c r="B11" s="350" t="s">
        <v>1141</v>
      </c>
      <c r="F11" t="s">
        <v>1176</v>
      </c>
      <c r="G11" t="s">
        <v>5227</v>
      </c>
      <c r="H11" t="s">
        <v>878</v>
      </c>
      <c r="I11" t="s">
        <v>877</v>
      </c>
      <c r="P11" s="88" t="s">
        <v>1456</v>
      </c>
      <c r="Q11" s="101" t="s">
        <v>1461</v>
      </c>
      <c r="R11" s="107" t="s">
        <v>1282</v>
      </c>
      <c r="S11" s="107" t="s">
        <v>1304</v>
      </c>
      <c r="T11" s="113" t="str">
        <f t="shared" si="0"/>
        <v>12 inches (300 mm)PVCSchedule 40</v>
      </c>
      <c r="U11" s="108" t="s">
        <v>1365</v>
      </c>
      <c r="X11" s="121"/>
      <c r="Y11" s="9"/>
      <c r="Z11" s="116"/>
      <c r="AA11" s="116"/>
      <c r="AB11" s="116"/>
      <c r="AC11" s="116"/>
      <c r="AD11" s="116"/>
      <c r="AE11" s="116"/>
      <c r="AF11" s="116"/>
      <c r="AG11" s="116"/>
      <c r="AH11" s="116"/>
      <c r="AI11" s="116"/>
      <c r="AJ11" s="116"/>
      <c r="AK11" s="116"/>
      <c r="AL11" s="116"/>
      <c r="AM11" s="9"/>
      <c r="AN11" s="117"/>
      <c r="AO11" s="9"/>
      <c r="AP11" s="116"/>
      <c r="AQ11" s="9"/>
      <c r="AR11" s="115">
        <v>805</v>
      </c>
      <c r="AS11" s="115" t="s">
        <v>1366</v>
      </c>
      <c r="AT11" s="9"/>
      <c r="AU11" s="9"/>
      <c r="AV11" s="9"/>
      <c r="AW11" s="9"/>
      <c r="AX11" s="9"/>
      <c r="AY11" s="9"/>
    </row>
    <row r="12" spans="1:51" ht="15" customHeight="1" x14ac:dyDescent="0.25">
      <c r="A12" s="349" t="s">
        <v>2143</v>
      </c>
      <c r="B12" s="350" t="s">
        <v>1140</v>
      </c>
      <c r="F12" t="s">
        <v>1177</v>
      </c>
      <c r="G12" t="s">
        <v>5228</v>
      </c>
      <c r="H12" t="s">
        <v>880</v>
      </c>
      <c r="I12" t="s">
        <v>878</v>
      </c>
      <c r="P12" s="101" t="s">
        <v>1457</v>
      </c>
      <c r="Q12" s="101" t="s">
        <v>1462</v>
      </c>
      <c r="R12" s="107" t="s">
        <v>1282</v>
      </c>
      <c r="S12" s="107" t="s">
        <v>1304</v>
      </c>
      <c r="T12" s="113" t="str">
        <f t="shared" si="0"/>
        <v>14 inches (350 mm)PVCSchedule 40</v>
      </c>
      <c r="U12" s="108" t="s">
        <v>1362</v>
      </c>
      <c r="X12" s="121"/>
      <c r="Y12" s="9"/>
      <c r="Z12" s="116"/>
      <c r="AA12" s="116"/>
      <c r="AB12" s="116"/>
      <c r="AC12" s="116"/>
      <c r="AD12" s="116"/>
      <c r="AE12" s="116"/>
      <c r="AF12" s="116"/>
      <c r="AG12" s="116"/>
      <c r="AH12" s="116"/>
      <c r="AI12" s="116"/>
      <c r="AJ12" s="116"/>
      <c r="AK12" s="116"/>
      <c r="AL12" s="116"/>
      <c r="AM12" s="9"/>
      <c r="AN12" s="116"/>
      <c r="AO12" s="9"/>
      <c r="AP12" s="116"/>
      <c r="AQ12" s="9"/>
      <c r="AR12" s="115">
        <v>806</v>
      </c>
      <c r="AS12" s="115" t="s">
        <v>1367</v>
      </c>
      <c r="AT12" s="9"/>
      <c r="AU12" s="9"/>
      <c r="AV12" s="9"/>
      <c r="AW12" s="9"/>
      <c r="AX12" s="9"/>
      <c r="AY12" s="9"/>
    </row>
    <row r="13" spans="1:51" ht="15" customHeight="1" x14ac:dyDescent="0.25">
      <c r="A13" s="349" t="s">
        <v>2144</v>
      </c>
      <c r="B13" s="350" t="s">
        <v>2686</v>
      </c>
      <c r="F13" t="s">
        <v>1178</v>
      </c>
      <c r="G13" t="s">
        <v>5229</v>
      </c>
      <c r="H13" t="s">
        <v>881</v>
      </c>
      <c r="I13" t="s">
        <v>880</v>
      </c>
      <c r="P13" s="101" t="s">
        <v>1458</v>
      </c>
      <c r="Q13" s="101" t="s">
        <v>1463</v>
      </c>
      <c r="R13" s="107" t="s">
        <v>1282</v>
      </c>
      <c r="S13" s="107" t="s">
        <v>1304</v>
      </c>
      <c r="T13" s="113" t="str">
        <f t="shared" si="0"/>
        <v>16 inches (400 mm)PVCSchedule 40</v>
      </c>
      <c r="U13" s="108" t="s">
        <v>1328</v>
      </c>
      <c r="X13" s="121"/>
      <c r="AJ13" s="116"/>
      <c r="AK13" s="116"/>
      <c r="AL13" s="116"/>
      <c r="AM13" s="9"/>
      <c r="AN13" s="116"/>
      <c r="AO13" s="9"/>
      <c r="AP13" s="116"/>
      <c r="AQ13" s="9"/>
      <c r="AR13" s="115">
        <v>813</v>
      </c>
      <c r="AS13" s="115" t="s">
        <v>1368</v>
      </c>
      <c r="AT13" s="9"/>
      <c r="AU13" s="9"/>
      <c r="AV13" s="9"/>
      <c r="AW13" s="9"/>
      <c r="AX13" s="9"/>
      <c r="AY13" s="9"/>
    </row>
    <row r="14" spans="1:51" ht="15" customHeight="1" x14ac:dyDescent="0.25">
      <c r="A14" s="349" t="s">
        <v>2145</v>
      </c>
      <c r="B14" s="350" t="s">
        <v>2687</v>
      </c>
      <c r="F14" t="s">
        <v>1179</v>
      </c>
      <c r="G14" t="s">
        <v>5230</v>
      </c>
      <c r="H14" t="s">
        <v>882</v>
      </c>
      <c r="I14" t="s">
        <v>883</v>
      </c>
      <c r="O14" s="3"/>
      <c r="P14" s="101" t="s">
        <v>1459</v>
      </c>
      <c r="Q14" s="101" t="s">
        <v>1464</v>
      </c>
      <c r="R14" s="107" t="s">
        <v>1282</v>
      </c>
      <c r="S14" s="107" t="s">
        <v>1304</v>
      </c>
      <c r="T14" s="113" t="str">
        <f t="shared" si="0"/>
        <v>18 inches (450 mm)PVCSchedule 40</v>
      </c>
      <c r="U14" s="108" t="s">
        <v>1365</v>
      </c>
      <c r="AJ14" s="116"/>
      <c r="AK14" s="116"/>
      <c r="AL14" s="116"/>
      <c r="AM14" s="9"/>
      <c r="AN14" s="116"/>
      <c r="AO14" s="9"/>
      <c r="AP14" s="116"/>
      <c r="AQ14" s="9"/>
      <c r="AR14" s="116">
        <v>901</v>
      </c>
      <c r="AS14" s="9" t="s">
        <v>1369</v>
      </c>
      <c r="AT14" s="9"/>
      <c r="AU14" s="9"/>
      <c r="AV14" s="9"/>
      <c r="AW14" s="9"/>
      <c r="AX14" s="9"/>
      <c r="AY14" s="9"/>
    </row>
    <row r="15" spans="1:51" ht="15" customHeight="1" x14ac:dyDescent="0.25">
      <c r="A15" s="349" t="s">
        <v>2146</v>
      </c>
      <c r="B15" s="350" t="s">
        <v>1142</v>
      </c>
      <c r="F15" t="s">
        <v>1180</v>
      </c>
      <c r="G15" s="591" t="s">
        <v>5231</v>
      </c>
      <c r="I15" t="s">
        <v>884</v>
      </c>
      <c r="O15" s="3"/>
      <c r="P15" s="101" t="s">
        <v>1460</v>
      </c>
      <c r="Q15" s="101" t="s">
        <v>1465</v>
      </c>
      <c r="R15" s="107" t="s">
        <v>1282</v>
      </c>
      <c r="S15" s="107" t="s">
        <v>1304</v>
      </c>
      <c r="T15" s="113" t="str">
        <f t="shared" si="0"/>
        <v>20 inches (500 mm)PVCSchedule 40</v>
      </c>
      <c r="U15" s="108" t="s">
        <v>1365</v>
      </c>
      <c r="AJ15" s="116"/>
      <c r="AK15" s="116"/>
      <c r="AL15" s="116"/>
      <c r="AM15" s="116"/>
      <c r="AN15" s="116"/>
      <c r="AO15" s="9"/>
      <c r="AP15" s="116"/>
      <c r="AQ15" s="9"/>
      <c r="AR15" s="9" t="s">
        <v>1370</v>
      </c>
      <c r="AS15" s="9" t="s">
        <v>1371</v>
      </c>
      <c r="AT15" s="9"/>
      <c r="AU15" s="9"/>
      <c r="AV15" s="9"/>
      <c r="AW15" s="9"/>
      <c r="AX15" s="9"/>
      <c r="AY15" s="9"/>
    </row>
    <row r="16" spans="1:51" ht="15" customHeight="1" x14ac:dyDescent="0.25">
      <c r="A16" s="349" t="s">
        <v>2147</v>
      </c>
      <c r="B16" s="350" t="s">
        <v>1143</v>
      </c>
      <c r="G16" s="591" t="s">
        <v>5234</v>
      </c>
      <c r="I16" t="s">
        <v>881</v>
      </c>
      <c r="O16" s="3"/>
      <c r="P16" s="101" t="s">
        <v>1461</v>
      </c>
      <c r="Q16" s="101" t="s">
        <v>1466</v>
      </c>
      <c r="R16" s="107" t="s">
        <v>1282</v>
      </c>
      <c r="S16" s="107" t="s">
        <v>1304</v>
      </c>
      <c r="T16" s="113" t="str">
        <f t="shared" si="0"/>
        <v>24 inches (600 mm)PVCSchedule 40</v>
      </c>
      <c r="U16" s="108" t="s">
        <v>1365</v>
      </c>
      <c r="AJ16" s="116"/>
      <c r="AK16" s="116"/>
      <c r="AL16" s="116"/>
      <c r="AM16" s="116"/>
      <c r="AN16" s="116"/>
      <c r="AO16" s="9"/>
      <c r="AP16" s="116"/>
      <c r="AQ16" s="9"/>
      <c r="AR16" s="9" t="s">
        <v>1372</v>
      </c>
      <c r="AS16" s="9" t="s">
        <v>1373</v>
      </c>
      <c r="AT16" s="9"/>
      <c r="AU16" s="9"/>
      <c r="AV16" s="9"/>
      <c r="AW16" s="9"/>
      <c r="AX16" s="9"/>
      <c r="AY16" s="9"/>
    </row>
    <row r="17" spans="1:59" ht="15" customHeight="1" x14ac:dyDescent="0.25">
      <c r="A17" s="349" t="s">
        <v>2148</v>
      </c>
      <c r="B17" s="350" t="s">
        <v>2688</v>
      </c>
      <c r="I17" t="s">
        <v>882</v>
      </c>
      <c r="O17" s="3"/>
      <c r="P17" s="101" t="s">
        <v>1462</v>
      </c>
      <c r="Q17" s="86" t="s">
        <v>1453</v>
      </c>
      <c r="R17" s="107" t="s">
        <v>1282</v>
      </c>
      <c r="S17" s="107" t="s">
        <v>1374</v>
      </c>
      <c r="T17" s="113" t="str">
        <f t="shared" si="0"/>
        <v>2 inches (50 mm)PVCSchedule 80</v>
      </c>
      <c r="U17" s="108" t="s">
        <v>1362</v>
      </c>
      <c r="AJ17" s="116"/>
      <c r="AK17" s="116"/>
      <c r="AL17" s="116"/>
      <c r="AM17" s="116"/>
      <c r="AN17" s="9"/>
      <c r="AO17" s="9"/>
      <c r="AP17" s="116"/>
      <c r="AQ17" s="9"/>
      <c r="AR17" s="122" t="s">
        <v>1375</v>
      </c>
      <c r="AS17" s="122" t="s">
        <v>1376</v>
      </c>
      <c r="AT17" s="9"/>
      <c r="AU17" s="9"/>
      <c r="AV17" s="9"/>
      <c r="AW17" s="9"/>
      <c r="AX17" s="9"/>
      <c r="AY17" s="9"/>
    </row>
    <row r="18" spans="1:59" ht="15" customHeight="1" x14ac:dyDescent="0.25">
      <c r="A18" s="349" t="s">
        <v>2149</v>
      </c>
      <c r="B18" s="350" t="s">
        <v>2689</v>
      </c>
      <c r="F18" s="123" t="s">
        <v>4</v>
      </c>
      <c r="P18" s="101" t="s">
        <v>1463</v>
      </c>
      <c r="Q18" s="87" t="s">
        <v>1454</v>
      </c>
      <c r="R18" s="107" t="s">
        <v>1282</v>
      </c>
      <c r="S18" s="107" t="s">
        <v>1374</v>
      </c>
      <c r="T18" s="113" t="str">
        <f t="shared" si="0"/>
        <v>2.5 inches (65 mm)PVCSchedule 80</v>
      </c>
      <c r="U18" s="108" t="s">
        <v>1305</v>
      </c>
      <c r="AJ18" s="116"/>
      <c r="AK18" s="116"/>
      <c r="AL18" s="116"/>
      <c r="AM18" s="116"/>
      <c r="AN18" s="9"/>
      <c r="AO18" s="116"/>
      <c r="AP18" s="116"/>
      <c r="AQ18" s="9"/>
      <c r="AR18" s="9">
        <v>503</v>
      </c>
      <c r="AS18" s="9" t="s">
        <v>3868</v>
      </c>
      <c r="AT18" s="9"/>
      <c r="AU18" s="9"/>
      <c r="AV18" s="9"/>
      <c r="AW18" s="9"/>
      <c r="AX18" s="9"/>
      <c r="AY18" s="9"/>
    </row>
    <row r="19" spans="1:59" ht="15" customHeight="1" thickBot="1" x14ac:dyDescent="0.3">
      <c r="A19" s="349" t="s">
        <v>2150</v>
      </c>
      <c r="B19" s="350" t="s">
        <v>2151</v>
      </c>
      <c r="F19" s="123" t="s">
        <v>1279</v>
      </c>
      <c r="O19" s="1"/>
      <c r="P19" s="101" t="s">
        <v>1464</v>
      </c>
      <c r="Q19" s="88" t="s">
        <v>1455</v>
      </c>
      <c r="R19" s="107" t="s">
        <v>1282</v>
      </c>
      <c r="S19" s="107" t="s">
        <v>1374</v>
      </c>
      <c r="T19" s="113" t="str">
        <f t="shared" si="0"/>
        <v>3 inches (80 mm)PVCSchedule 80</v>
      </c>
      <c r="U19" s="108" t="s">
        <v>1365</v>
      </c>
      <c r="AJ19" s="116"/>
      <c r="AK19" s="116"/>
      <c r="AL19" s="116"/>
      <c r="AM19" s="116"/>
      <c r="AN19" s="9"/>
      <c r="AO19" s="9"/>
      <c r="AP19" s="116"/>
      <c r="AQ19" s="9"/>
      <c r="AR19" s="9"/>
      <c r="AS19" s="9"/>
      <c r="AT19" s="9"/>
      <c r="AU19" s="9"/>
      <c r="AV19" s="9"/>
      <c r="AW19" s="9"/>
      <c r="AX19" s="9"/>
      <c r="AY19" s="9"/>
    </row>
    <row r="20" spans="1:59" ht="15" customHeight="1" x14ac:dyDescent="0.25">
      <c r="A20" s="349" t="s">
        <v>2152</v>
      </c>
      <c r="B20" s="350" t="s">
        <v>2153</v>
      </c>
      <c r="F20" s="123" t="s">
        <v>1280</v>
      </c>
      <c r="O20" s="1"/>
      <c r="P20" s="101" t="s">
        <v>1465</v>
      </c>
      <c r="Q20" s="88" t="s">
        <v>1456</v>
      </c>
      <c r="R20" s="107" t="s">
        <v>1282</v>
      </c>
      <c r="S20" s="107" t="s">
        <v>1374</v>
      </c>
      <c r="T20" s="113" t="str">
        <f t="shared" si="0"/>
        <v>4 inches (100 mm)PVCSchedule 80</v>
      </c>
      <c r="U20" s="108" t="s">
        <v>1328</v>
      </c>
      <c r="Y20" s="478" t="s">
        <v>3</v>
      </c>
      <c r="Z20" s="479" t="s">
        <v>1289</v>
      </c>
      <c r="AA20" s="479" t="s">
        <v>1291</v>
      </c>
      <c r="AB20" s="479" t="s">
        <v>1292</v>
      </c>
      <c r="AC20" s="479" t="s">
        <v>1293</v>
      </c>
      <c r="AD20" s="479" t="s">
        <v>1377</v>
      </c>
      <c r="AE20" s="479" t="s">
        <v>1298</v>
      </c>
      <c r="AF20" s="479" t="s">
        <v>1378</v>
      </c>
      <c r="AG20" s="479" t="s">
        <v>1379</v>
      </c>
      <c r="AH20" s="479" t="s">
        <v>1380</v>
      </c>
      <c r="AI20" s="479" t="s">
        <v>1381</v>
      </c>
      <c r="AJ20" s="475" t="s">
        <v>3869</v>
      </c>
      <c r="AK20" s="479" t="s">
        <v>1289</v>
      </c>
      <c r="AL20" s="479" t="s">
        <v>1291</v>
      </c>
      <c r="AM20" s="479" t="s">
        <v>1292</v>
      </c>
      <c r="AN20" s="479" t="s">
        <v>1293</v>
      </c>
      <c r="AO20" s="479" t="s">
        <v>1378</v>
      </c>
      <c r="AP20" s="479" t="s">
        <v>1379</v>
      </c>
      <c r="AQ20" s="479" t="s">
        <v>1380</v>
      </c>
      <c r="AR20" s="479" t="s">
        <v>1377</v>
      </c>
      <c r="AS20" s="477" t="s">
        <v>1299</v>
      </c>
      <c r="AT20" s="895" t="s">
        <v>39</v>
      </c>
      <c r="AU20" s="895"/>
      <c r="AV20" s="895"/>
      <c r="AW20" s="895"/>
      <c r="AX20" s="895"/>
      <c r="AY20" s="895"/>
      <c r="AZ20" s="895"/>
      <c r="BA20" s="895"/>
      <c r="BB20" s="895"/>
      <c r="BC20" s="895"/>
      <c r="BD20" s="895"/>
      <c r="BE20" s="895"/>
      <c r="BF20" s="895"/>
      <c r="BG20" s="896"/>
    </row>
    <row r="21" spans="1:59" ht="15" customHeight="1" x14ac:dyDescent="0.25">
      <c r="A21" s="349" t="s">
        <v>2154</v>
      </c>
      <c r="B21" s="350" t="s">
        <v>2155</v>
      </c>
      <c r="I21" t="s">
        <v>1277</v>
      </c>
      <c r="J21" t="s">
        <v>1282</v>
      </c>
      <c r="K21" t="s">
        <v>1281</v>
      </c>
      <c r="L21" t="s">
        <v>1284</v>
      </c>
      <c r="M21" t="s">
        <v>905</v>
      </c>
      <c r="N21" s="122" t="s">
        <v>1502</v>
      </c>
      <c r="O21" s="1" t="s">
        <v>1594</v>
      </c>
      <c r="P21" s="101" t="s">
        <v>1466</v>
      </c>
      <c r="Q21" s="101" t="s">
        <v>1457</v>
      </c>
      <c r="R21" s="107" t="s">
        <v>1282</v>
      </c>
      <c r="S21" s="107" t="s">
        <v>1374</v>
      </c>
      <c r="T21" s="113" t="str">
        <f t="shared" si="0"/>
        <v>5 inches (125 mm)PVCSchedule 80</v>
      </c>
      <c r="U21" s="108" t="s">
        <v>1305</v>
      </c>
      <c r="Y21" s="481" t="str">
        <f>IF('F-1000'!T7="More Information Required","",'F-1000'!T7)</f>
        <v/>
      </c>
      <c r="Z21" s="482" t="str">
        <f>MID(Y21,1,3)</f>
        <v/>
      </c>
      <c r="AA21" s="482" t="str">
        <f>MID(Y21,4,1)</f>
        <v/>
      </c>
      <c r="AB21" s="482" t="str">
        <f>MID(Y21,5,2)</f>
        <v/>
      </c>
      <c r="AC21" s="482" t="str">
        <f>MID(Y21,8,2)</f>
        <v/>
      </c>
      <c r="AD21" s="482" t="str">
        <f>MID(Y21,11,1)</f>
        <v/>
      </c>
      <c r="AE21" s="482" t="str">
        <f>MID(Y21,12,1)</f>
        <v/>
      </c>
      <c r="AF21" s="482" t="str">
        <f>MID(Y21,14,1)</f>
        <v/>
      </c>
      <c r="AG21" s="482" t="str">
        <f>MID(Y21,15,1)</f>
        <v/>
      </c>
      <c r="AH21" s="482" t="str">
        <f>MID(Y21,16,1)</f>
        <v/>
      </c>
      <c r="AI21" s="482" t="str">
        <f>MID(Y21,17,1)</f>
        <v/>
      </c>
      <c r="AJ21" s="480" t="str">
        <f>MID(Y21,19,3)</f>
        <v/>
      </c>
      <c r="AK21" s="480" t="str">
        <f>IF(Z21="F-1",$AA$3,"")</f>
        <v/>
      </c>
      <c r="AL21" s="480" t="str">
        <f>IF(AA21="1",$AC$3,IF(AA21="2",$AC$4,""))</f>
        <v/>
      </c>
      <c r="AM21" s="480" t="str">
        <f>IF(AB21="00",$AE$3,IF(AB21="34",$AE$4,IF(AB21="01",$AE$5,"")))</f>
        <v/>
      </c>
      <c r="AN21" s="480" t="str">
        <f>IF(AC21="00",$AG$3,IF(AC21="10",$AG$4,IF(AC21="11",$AG$5,IF(AC21="XX",$AG$6,""))))</f>
        <v/>
      </c>
      <c r="AO21" s="480" t="str">
        <f>IF(AF21="1",$AI$3,IF(AF21="2",$AI$4,IF(AF21="3",$AI$5,IF(AF21="X",$AI$6,""))))</f>
        <v/>
      </c>
      <c r="AP21" s="480" t="str">
        <f>IF(AG21="2",$AK$4,IF(AG21="3",$AK$5,IF(AG21="X",$AK$6,"")))</f>
        <v/>
      </c>
      <c r="AQ21" s="480" t="str">
        <f>IF(AH21="2",$AM$4,IF(AH21="3",$AM$5,IF(AH21="4",$AM$6,IF(AH21="5",$AM$7,IF(AH21="6",$AM$8,IF(AH21="7",$AM$9,IF(AH21="X",$AM$10,"")))))))</f>
        <v/>
      </c>
      <c r="AR21" s="480" t="str">
        <f>IF(AD21="A",$AO$3,IF(AD21="B",$AO$4,IF(AD21="C",$AO$5,IF(AD21="D",$AO$6,IF(AD21="E",$AO$7,IF(AD21="F",$AO$8,IF(AD21="X",$AO$9,"")))))))</f>
        <v/>
      </c>
      <c r="AS21" s="480" t="str">
        <f>IF(AJ21="503",$AS$18,"")</f>
        <v/>
      </c>
      <c r="AT21" s="480" t="str">
        <f>TRIM(CONCATENATE(AL21," ",AK21," ",AM21," ",AN21," ",AO21," ",AP21," ",AQ21," ",AR21," ",AS21))</f>
        <v/>
      </c>
      <c r="AU21" s="480"/>
      <c r="AV21" s="480"/>
      <c r="AW21" s="480"/>
      <c r="AX21" s="480"/>
      <c r="AY21" s="483"/>
      <c r="AZ21" s="480"/>
      <c r="BA21" s="480"/>
      <c r="BB21" s="480"/>
      <c r="BC21" s="480"/>
      <c r="BD21" s="480"/>
      <c r="BE21" s="480"/>
      <c r="BF21" s="480"/>
      <c r="BG21" s="484"/>
    </row>
    <row r="22" spans="1:59" ht="15" customHeight="1" x14ac:dyDescent="0.25">
      <c r="A22" s="349" t="s">
        <v>2156</v>
      </c>
      <c r="B22" s="350" t="s">
        <v>2157</v>
      </c>
      <c r="F22" t="s">
        <v>1169</v>
      </c>
      <c r="G22" t="s">
        <v>1169</v>
      </c>
      <c r="H22" t="s">
        <v>1277</v>
      </c>
      <c r="I22" t="s">
        <v>1304</v>
      </c>
      <c r="J22" t="s">
        <v>1304</v>
      </c>
      <c r="K22" t="s">
        <v>1382</v>
      </c>
      <c r="L22" t="s">
        <v>1383</v>
      </c>
      <c r="N22" s="122" t="s">
        <v>1503</v>
      </c>
      <c r="O22" s="26" t="s">
        <v>1595</v>
      </c>
      <c r="P22" s="101" t="s">
        <v>3566</v>
      </c>
      <c r="Q22" s="101" t="s">
        <v>1458</v>
      </c>
      <c r="R22" s="107" t="s">
        <v>1282</v>
      </c>
      <c r="S22" s="107" t="s">
        <v>1374</v>
      </c>
      <c r="T22" s="113" t="str">
        <f t="shared" si="0"/>
        <v>6 inches (150 mm)PVCSchedule 80</v>
      </c>
      <c r="U22" s="108" t="s">
        <v>1365</v>
      </c>
      <c r="Y22" s="481" t="str">
        <f>IF('F-1000'!T8="More Information Required","",'F-1000'!T8)</f>
        <v/>
      </c>
      <c r="Z22" s="482" t="str">
        <f t="shared" ref="Z22:Z30" si="1">MID(Y22,1,3)</f>
        <v/>
      </c>
      <c r="AA22" s="482" t="str">
        <f t="shared" ref="AA22:AA30" si="2">MID(Y22,4,1)</f>
        <v/>
      </c>
      <c r="AB22" s="482" t="str">
        <f t="shared" ref="AB22:AB29" si="3">MID(Y22,5,2)</f>
        <v/>
      </c>
      <c r="AC22" s="482" t="str">
        <f t="shared" ref="AC22:AC30" si="4">MID(Y22,8,2)</f>
        <v/>
      </c>
      <c r="AD22" s="482" t="str">
        <f t="shared" ref="AD22:AD30" si="5">MID(Y22,11,1)</f>
        <v/>
      </c>
      <c r="AE22" s="482" t="str">
        <f t="shared" ref="AE22:AE30" si="6">MID(Y22,12,1)</f>
        <v/>
      </c>
      <c r="AF22" s="482" t="str">
        <f t="shared" ref="AF22:AF30" si="7">MID(Y22,14,1)</f>
        <v/>
      </c>
      <c r="AG22" s="482" t="str">
        <f t="shared" ref="AG22:AG30" si="8">MID(Y22,15,1)</f>
        <v/>
      </c>
      <c r="AH22" s="482" t="str">
        <f t="shared" ref="AH22:AH30" si="9">MID(Y22,16,1)</f>
        <v/>
      </c>
      <c r="AI22" s="482" t="str">
        <f t="shared" ref="AI22:AI30" si="10">MID(Y22,17,1)</f>
        <v/>
      </c>
      <c r="AJ22" s="480" t="str">
        <f t="shared" ref="AJ22:AJ30" si="11">MID(Y22,19,3)</f>
        <v/>
      </c>
      <c r="AK22" s="480" t="str">
        <f t="shared" ref="AK22:AK30" si="12">IF(Z22="F-1",$AA$3,"")</f>
        <v/>
      </c>
      <c r="AL22" s="480" t="str">
        <f t="shared" ref="AL22:AL30" si="13">IF(AA22="1",$AC$3,IF(AA22="2",$AC$4,""))</f>
        <v/>
      </c>
      <c r="AM22" s="480" t="str">
        <f t="shared" ref="AM22:AM30" si="14">IF(AB22="00",$AE$3,IF(AB22="34",$AE$4,IF(AB22="01",$AE$5,"")))</f>
        <v/>
      </c>
      <c r="AN22" s="480" t="str">
        <f t="shared" ref="AN22:AN30" si="15">IF(AC22="00",$AG$3,IF(AC22="10",$AG$4,IF(AC22="11",$AG$5,IF(AC22="XX",$AG$6,""))))</f>
        <v/>
      </c>
      <c r="AO22" s="480" t="str">
        <f t="shared" ref="AO22:AO29" si="16">IF(AF22="1",$AI$3,IF(AF22="2",$AI$4,IF(AF22="3",$AI$5,IF(AF22="X",$AI$6,""))))</f>
        <v/>
      </c>
      <c r="AP22" s="480" t="str">
        <f t="shared" ref="AP22:AP30" si="17">IF(AG22="2",$AK$4,IF(AG22="3",$AK$5,IF(AG22="X",$AK$6,"")))</f>
        <v/>
      </c>
      <c r="AQ22" s="480" t="str">
        <f t="shared" ref="AQ22:AQ30" si="18">IF(AH22="2",$AM$4,IF(AH22="3",$AM$5,IF(AH22="4",$AM$6,IF(AH22="5",$AM$7,IF(AH22="6",$AM$8,IF(AH22="7",$AM$9,IF(AH22="X",$AM$10,"")))))))</f>
        <v/>
      </c>
      <c r="AR22" s="480" t="str">
        <f t="shared" ref="AR22:AR29" si="19">IF(AD22="A",$AO$3,IF(AD22="B",$AO$4,IF(AD22="C",$AO$5,IF(AD22="D",$AO$6,IF(AD22="E",$AO$7,IF(AD22="F",$AO$8,IF(AD22="X",$AO$9,"")))))))</f>
        <v/>
      </c>
      <c r="AS22" s="480" t="str">
        <f t="shared" ref="AS22:AS30" si="20">IF(AJ22="503",$AS$18,"")</f>
        <v/>
      </c>
      <c r="AT22" s="480" t="str">
        <f t="shared" ref="AT22:AT30" si="21">TRIM(CONCATENATE(AL22," ",AK22," ",AM22," ",AN22," ",AO22," ",AP22," ",AQ22," ",AR22," ",AS22))</f>
        <v/>
      </c>
      <c r="AU22" s="480"/>
      <c r="AV22" s="480"/>
      <c r="AW22" s="480"/>
      <c r="AX22" s="480"/>
      <c r="AY22" s="480"/>
      <c r="AZ22" s="480"/>
      <c r="BA22" s="480"/>
      <c r="BB22" s="480"/>
      <c r="BC22" s="480"/>
      <c r="BD22" s="480"/>
      <c r="BE22" s="480"/>
      <c r="BF22" s="480"/>
      <c r="BG22" s="484"/>
    </row>
    <row r="23" spans="1:59" ht="15" customHeight="1" x14ac:dyDescent="0.25">
      <c r="A23" s="349" t="s">
        <v>2158</v>
      </c>
      <c r="B23" s="350" t="s">
        <v>1144</v>
      </c>
      <c r="F23" t="s">
        <v>1170</v>
      </c>
      <c r="G23" t="s">
        <v>1170</v>
      </c>
      <c r="H23" t="s">
        <v>1282</v>
      </c>
      <c r="I23" t="s">
        <v>1374</v>
      </c>
      <c r="J23" t="s">
        <v>1374</v>
      </c>
      <c r="K23" t="s">
        <v>1389</v>
      </c>
      <c r="L23" t="s">
        <v>1386</v>
      </c>
      <c r="N23" s="122" t="s">
        <v>1593</v>
      </c>
      <c r="O23" s="26" t="s">
        <v>1596</v>
      </c>
      <c r="P23" s="101" t="s">
        <v>3567</v>
      </c>
      <c r="Q23" s="101" t="s">
        <v>1459</v>
      </c>
      <c r="R23" s="107" t="s">
        <v>1282</v>
      </c>
      <c r="S23" s="107" t="s">
        <v>1374</v>
      </c>
      <c r="T23" s="113" t="str">
        <f t="shared" si="0"/>
        <v>8 inches (200 mm)PVCSchedule 80</v>
      </c>
      <c r="U23" s="108" t="s">
        <v>1328</v>
      </c>
      <c r="Y23" s="481" t="str">
        <f>IF('F-1000'!T9="More Information Required","",'F-1000'!T9)</f>
        <v/>
      </c>
      <c r="Z23" s="482" t="str">
        <f t="shared" si="1"/>
        <v/>
      </c>
      <c r="AA23" s="482" t="str">
        <f t="shared" si="2"/>
        <v/>
      </c>
      <c r="AB23" s="482" t="str">
        <f t="shared" si="3"/>
        <v/>
      </c>
      <c r="AC23" s="482" t="str">
        <f t="shared" si="4"/>
        <v/>
      </c>
      <c r="AD23" s="482" t="str">
        <f t="shared" si="5"/>
        <v/>
      </c>
      <c r="AE23" s="482" t="str">
        <f t="shared" si="6"/>
        <v/>
      </c>
      <c r="AF23" s="482" t="str">
        <f t="shared" si="7"/>
        <v/>
      </c>
      <c r="AG23" s="482" t="str">
        <f t="shared" si="8"/>
        <v/>
      </c>
      <c r="AH23" s="482" t="str">
        <f t="shared" si="9"/>
        <v/>
      </c>
      <c r="AI23" s="482" t="str">
        <f t="shared" si="10"/>
        <v/>
      </c>
      <c r="AJ23" s="480" t="str">
        <f t="shared" si="11"/>
        <v/>
      </c>
      <c r="AK23" s="480" t="str">
        <f t="shared" si="12"/>
        <v/>
      </c>
      <c r="AL23" s="480" t="str">
        <f t="shared" si="13"/>
        <v/>
      </c>
      <c r="AM23" s="480" t="str">
        <f t="shared" si="14"/>
        <v/>
      </c>
      <c r="AN23" s="480" t="str">
        <f t="shared" si="15"/>
        <v/>
      </c>
      <c r="AO23" s="480" t="str">
        <f t="shared" si="16"/>
        <v/>
      </c>
      <c r="AP23" s="480" t="str">
        <f t="shared" si="17"/>
        <v/>
      </c>
      <c r="AQ23" s="480" t="str">
        <f t="shared" si="18"/>
        <v/>
      </c>
      <c r="AR23" s="480" t="str">
        <f t="shared" si="19"/>
        <v/>
      </c>
      <c r="AS23" s="480" t="str">
        <f t="shared" si="20"/>
        <v/>
      </c>
      <c r="AT23" s="480" t="str">
        <f t="shared" si="21"/>
        <v/>
      </c>
      <c r="AU23" s="480"/>
      <c r="AV23" s="480"/>
      <c r="AW23" s="480"/>
      <c r="AX23" s="480"/>
      <c r="AY23" s="480"/>
      <c r="AZ23" s="480"/>
      <c r="BA23" s="480"/>
      <c r="BB23" s="480"/>
      <c r="BC23" s="480"/>
      <c r="BD23" s="480"/>
      <c r="BE23" s="480"/>
      <c r="BF23" s="480"/>
      <c r="BG23" s="484"/>
    </row>
    <row r="24" spans="1:59" ht="15" customHeight="1" x14ac:dyDescent="0.25">
      <c r="A24" s="349" t="s">
        <v>2159</v>
      </c>
      <c r="B24" s="350" t="s">
        <v>1145</v>
      </c>
      <c r="F24" t="s">
        <v>1387</v>
      </c>
      <c r="G24" t="s">
        <v>1245</v>
      </c>
      <c r="H24" t="s">
        <v>1281</v>
      </c>
      <c r="I24" t="s">
        <v>1384</v>
      </c>
      <c r="J24" t="s">
        <v>1384</v>
      </c>
      <c r="K24" t="s">
        <v>1385</v>
      </c>
      <c r="L24" t="s">
        <v>1390</v>
      </c>
      <c r="N24" s="9">
        <v>12</v>
      </c>
      <c r="O24" s="26" t="s">
        <v>1597</v>
      </c>
      <c r="P24" s="101" t="s">
        <v>3568</v>
      </c>
      <c r="Q24" s="101" t="s">
        <v>1460</v>
      </c>
      <c r="R24" s="107" t="s">
        <v>1282</v>
      </c>
      <c r="S24" s="107" t="s">
        <v>1374</v>
      </c>
      <c r="T24" s="113" t="str">
        <f t="shared" si="0"/>
        <v>10 inches (250 mm)PVCSchedule 80</v>
      </c>
      <c r="U24" s="108" t="s">
        <v>1365</v>
      </c>
      <c r="X24" s="114"/>
      <c r="Y24" s="481" t="str">
        <f>IF('F-1000'!T10="More Information Required","",'F-1000'!T10)</f>
        <v/>
      </c>
      <c r="Z24" s="482" t="str">
        <f t="shared" si="1"/>
        <v/>
      </c>
      <c r="AA24" s="482" t="str">
        <f t="shared" si="2"/>
        <v/>
      </c>
      <c r="AB24" s="482" t="str">
        <f t="shared" si="3"/>
        <v/>
      </c>
      <c r="AC24" s="482" t="str">
        <f t="shared" si="4"/>
        <v/>
      </c>
      <c r="AD24" s="482" t="str">
        <f t="shared" si="5"/>
        <v/>
      </c>
      <c r="AE24" s="482" t="str">
        <f t="shared" si="6"/>
        <v/>
      </c>
      <c r="AF24" s="482" t="str">
        <f t="shared" si="7"/>
        <v/>
      </c>
      <c r="AG24" s="482" t="str">
        <f t="shared" si="8"/>
        <v/>
      </c>
      <c r="AH24" s="482" t="str">
        <f t="shared" si="9"/>
        <v/>
      </c>
      <c r="AI24" s="482" t="str">
        <f t="shared" si="10"/>
        <v/>
      </c>
      <c r="AJ24" s="480" t="str">
        <f t="shared" si="11"/>
        <v/>
      </c>
      <c r="AK24" s="480" t="str">
        <f t="shared" si="12"/>
        <v/>
      </c>
      <c r="AL24" s="480" t="str">
        <f t="shared" si="13"/>
        <v/>
      </c>
      <c r="AM24" s="480" t="str">
        <f t="shared" si="14"/>
        <v/>
      </c>
      <c r="AN24" s="480" t="str">
        <f t="shared" si="15"/>
        <v/>
      </c>
      <c r="AO24" s="480" t="str">
        <f t="shared" si="16"/>
        <v/>
      </c>
      <c r="AP24" s="480" t="str">
        <f t="shared" si="17"/>
        <v/>
      </c>
      <c r="AQ24" s="480" t="str">
        <f t="shared" si="18"/>
        <v/>
      </c>
      <c r="AR24" s="480" t="str">
        <f t="shared" si="19"/>
        <v/>
      </c>
      <c r="AS24" s="480" t="str">
        <f t="shared" si="20"/>
        <v/>
      </c>
      <c r="AT24" s="480" t="str">
        <f t="shared" si="21"/>
        <v/>
      </c>
      <c r="AU24" s="480"/>
      <c r="AV24" s="480"/>
      <c r="AW24" s="480"/>
      <c r="AX24" s="480"/>
      <c r="AY24" s="480"/>
      <c r="AZ24" s="480"/>
      <c r="BA24" s="480"/>
      <c r="BB24" s="480"/>
      <c r="BC24" s="480"/>
      <c r="BD24" s="480"/>
      <c r="BE24" s="480"/>
      <c r="BF24" s="480"/>
      <c r="BG24" s="484"/>
    </row>
    <row r="25" spans="1:59" ht="15" customHeight="1" x14ac:dyDescent="0.25">
      <c r="A25" s="349" t="s">
        <v>2160</v>
      </c>
      <c r="B25" s="350" t="s">
        <v>1146</v>
      </c>
      <c r="F25" t="s">
        <v>1468</v>
      </c>
      <c r="G25" t="s">
        <v>1171</v>
      </c>
      <c r="H25" t="s">
        <v>1284</v>
      </c>
      <c r="I25" t="s">
        <v>1388</v>
      </c>
      <c r="J25" t="s">
        <v>1388</v>
      </c>
      <c r="L25" t="s">
        <v>1391</v>
      </c>
      <c r="O25" s="26"/>
      <c r="P25" s="101" t="s">
        <v>3569</v>
      </c>
      <c r="Q25" s="101" t="s">
        <v>1461</v>
      </c>
      <c r="R25" s="107" t="s">
        <v>1282</v>
      </c>
      <c r="S25" s="107" t="s">
        <v>1374</v>
      </c>
      <c r="T25" s="113" t="str">
        <f t="shared" si="0"/>
        <v>12 inches (300 mm)PVCSchedule 80</v>
      </c>
      <c r="U25" s="108" t="s">
        <v>1365</v>
      </c>
      <c r="X25" s="114"/>
      <c r="Y25" s="481" t="str">
        <f>IF('F-1000'!T11="More Information Required","",'F-1000'!T11)</f>
        <v/>
      </c>
      <c r="Z25" s="482" t="str">
        <f t="shared" si="1"/>
        <v/>
      </c>
      <c r="AA25" s="482" t="str">
        <f t="shared" si="2"/>
        <v/>
      </c>
      <c r="AB25" s="482" t="str">
        <f t="shared" si="3"/>
        <v/>
      </c>
      <c r="AC25" s="482" t="str">
        <f t="shared" si="4"/>
        <v/>
      </c>
      <c r="AD25" s="482" t="str">
        <f t="shared" si="5"/>
        <v/>
      </c>
      <c r="AE25" s="482" t="str">
        <f t="shared" si="6"/>
        <v/>
      </c>
      <c r="AF25" s="482" t="str">
        <f t="shared" si="7"/>
        <v/>
      </c>
      <c r="AG25" s="482" t="str">
        <f t="shared" si="8"/>
        <v/>
      </c>
      <c r="AH25" s="482" t="str">
        <f t="shared" si="9"/>
        <v/>
      </c>
      <c r="AI25" s="482" t="str">
        <f t="shared" si="10"/>
        <v/>
      </c>
      <c r="AJ25" s="480" t="str">
        <f>MID(Y25,19,3)</f>
        <v/>
      </c>
      <c r="AK25" s="480" t="str">
        <f t="shared" si="12"/>
        <v/>
      </c>
      <c r="AL25" s="480" t="str">
        <f t="shared" si="13"/>
        <v/>
      </c>
      <c r="AM25" s="480" t="str">
        <f t="shared" si="14"/>
        <v/>
      </c>
      <c r="AN25" s="480" t="str">
        <f t="shared" si="15"/>
        <v/>
      </c>
      <c r="AO25" s="480" t="str">
        <f t="shared" si="16"/>
        <v/>
      </c>
      <c r="AP25" s="480" t="str">
        <f t="shared" si="17"/>
        <v/>
      </c>
      <c r="AQ25" s="480" t="str">
        <f t="shared" si="18"/>
        <v/>
      </c>
      <c r="AR25" s="480" t="str">
        <f t="shared" si="19"/>
        <v/>
      </c>
      <c r="AS25" s="480" t="str">
        <f t="shared" si="20"/>
        <v/>
      </c>
      <c r="AT25" s="480" t="str">
        <f t="shared" si="21"/>
        <v/>
      </c>
      <c r="AU25" s="480"/>
      <c r="AV25" s="480"/>
      <c r="AW25" s="480"/>
      <c r="AX25" s="480"/>
      <c r="AY25" s="480"/>
      <c r="AZ25" s="480"/>
      <c r="BA25" s="480"/>
      <c r="BB25" s="480"/>
      <c r="BC25" s="480"/>
      <c r="BD25" s="480"/>
      <c r="BE25" s="480"/>
      <c r="BF25" s="480"/>
      <c r="BG25" s="484"/>
    </row>
    <row r="26" spans="1:59" ht="15" customHeight="1" x14ac:dyDescent="0.25">
      <c r="A26" s="349" t="s">
        <v>2161</v>
      </c>
      <c r="B26" s="350" t="s">
        <v>1147</v>
      </c>
      <c r="H26" t="s">
        <v>905</v>
      </c>
      <c r="O26" s="26"/>
      <c r="P26" s="101" t="s">
        <v>3570</v>
      </c>
      <c r="Q26" s="101" t="s">
        <v>1462</v>
      </c>
      <c r="R26" s="107" t="s">
        <v>1282</v>
      </c>
      <c r="S26" s="107" t="s">
        <v>1374</v>
      </c>
      <c r="T26" s="113" t="str">
        <f t="shared" si="0"/>
        <v>14 inches (350 mm)PVCSchedule 80</v>
      </c>
      <c r="U26" s="108" t="s">
        <v>1362</v>
      </c>
      <c r="X26" s="114"/>
      <c r="Y26" s="481" t="str">
        <f>IF('F-1000'!T12="More Information Required","",'F-1000'!T12)</f>
        <v/>
      </c>
      <c r="Z26" s="482" t="str">
        <f t="shared" si="1"/>
        <v/>
      </c>
      <c r="AA26" s="482" t="str">
        <f t="shared" si="2"/>
        <v/>
      </c>
      <c r="AB26" s="482" t="str">
        <f t="shared" si="3"/>
        <v/>
      </c>
      <c r="AC26" s="482" t="str">
        <f t="shared" si="4"/>
        <v/>
      </c>
      <c r="AD26" s="482" t="str">
        <f t="shared" si="5"/>
        <v/>
      </c>
      <c r="AE26" s="482" t="str">
        <f t="shared" si="6"/>
        <v/>
      </c>
      <c r="AF26" s="482" t="str">
        <f t="shared" si="7"/>
        <v/>
      </c>
      <c r="AG26" s="482" t="str">
        <f t="shared" si="8"/>
        <v/>
      </c>
      <c r="AH26" s="482" t="str">
        <f t="shared" si="9"/>
        <v/>
      </c>
      <c r="AI26" s="482" t="str">
        <f t="shared" si="10"/>
        <v/>
      </c>
      <c r="AJ26" s="480" t="str">
        <f t="shared" si="11"/>
        <v/>
      </c>
      <c r="AK26" s="480" t="str">
        <f t="shared" si="12"/>
        <v/>
      </c>
      <c r="AL26" s="480" t="str">
        <f t="shared" si="13"/>
        <v/>
      </c>
      <c r="AM26" s="480" t="str">
        <f t="shared" si="14"/>
        <v/>
      </c>
      <c r="AN26" s="480" t="str">
        <f t="shared" si="15"/>
        <v/>
      </c>
      <c r="AO26" s="480" t="str">
        <f t="shared" si="16"/>
        <v/>
      </c>
      <c r="AP26" s="480" t="str">
        <f t="shared" si="17"/>
        <v/>
      </c>
      <c r="AQ26" s="480" t="str">
        <f t="shared" si="18"/>
        <v/>
      </c>
      <c r="AR26" s="480" t="str">
        <f t="shared" si="19"/>
        <v/>
      </c>
      <c r="AS26" s="480" t="str">
        <f t="shared" si="20"/>
        <v/>
      </c>
      <c r="AT26" s="480" t="str">
        <f t="shared" si="21"/>
        <v/>
      </c>
      <c r="AU26" s="480"/>
      <c r="AV26" s="480"/>
      <c r="AW26" s="480"/>
      <c r="AX26" s="480"/>
      <c r="AY26" s="480"/>
      <c r="AZ26" s="480"/>
      <c r="BA26" s="480"/>
      <c r="BB26" s="480"/>
      <c r="BC26" s="480"/>
      <c r="BD26" s="480"/>
      <c r="BE26" s="480"/>
      <c r="BF26" s="480"/>
      <c r="BG26" s="484"/>
    </row>
    <row r="27" spans="1:59" ht="15" customHeight="1" x14ac:dyDescent="0.25">
      <c r="A27" s="349" t="s">
        <v>2162</v>
      </c>
      <c r="B27" s="350" t="s">
        <v>1148</v>
      </c>
      <c r="O27" s="26"/>
      <c r="P27" s="101" t="s">
        <v>3571</v>
      </c>
      <c r="Q27" s="101" t="s">
        <v>1463</v>
      </c>
      <c r="R27" s="107" t="s">
        <v>1282</v>
      </c>
      <c r="S27" s="107" t="s">
        <v>1374</v>
      </c>
      <c r="T27" s="113" t="str">
        <f t="shared" si="0"/>
        <v>16 inches (400 mm)PVCSchedule 80</v>
      </c>
      <c r="U27" s="108" t="s">
        <v>1328</v>
      </c>
      <c r="X27" s="119"/>
      <c r="Y27" s="481" t="str">
        <f>IF('F-1000'!T13="More Information Required","",'F-1000'!T13)</f>
        <v/>
      </c>
      <c r="Z27" s="482" t="str">
        <f t="shared" si="1"/>
        <v/>
      </c>
      <c r="AA27" s="482" t="str">
        <f t="shared" si="2"/>
        <v/>
      </c>
      <c r="AB27" s="482" t="str">
        <f t="shared" si="3"/>
        <v/>
      </c>
      <c r="AC27" s="482" t="str">
        <f t="shared" si="4"/>
        <v/>
      </c>
      <c r="AD27" s="482" t="str">
        <f t="shared" si="5"/>
        <v/>
      </c>
      <c r="AE27" s="482" t="str">
        <f t="shared" si="6"/>
        <v/>
      </c>
      <c r="AF27" s="482" t="str">
        <f t="shared" si="7"/>
        <v/>
      </c>
      <c r="AG27" s="482" t="str">
        <f t="shared" si="8"/>
        <v/>
      </c>
      <c r="AH27" s="482" t="str">
        <f t="shared" si="9"/>
        <v/>
      </c>
      <c r="AI27" s="482" t="str">
        <f t="shared" si="10"/>
        <v/>
      </c>
      <c r="AJ27" s="480" t="str">
        <f t="shared" si="11"/>
        <v/>
      </c>
      <c r="AK27" s="480" t="str">
        <f t="shared" si="12"/>
        <v/>
      </c>
      <c r="AL27" s="480" t="str">
        <f t="shared" si="13"/>
        <v/>
      </c>
      <c r="AM27" s="480" t="str">
        <f t="shared" si="14"/>
        <v/>
      </c>
      <c r="AN27" s="480" t="str">
        <f t="shared" si="15"/>
        <v/>
      </c>
      <c r="AO27" s="480" t="str">
        <f t="shared" si="16"/>
        <v/>
      </c>
      <c r="AP27" s="480" t="str">
        <f t="shared" si="17"/>
        <v/>
      </c>
      <c r="AQ27" s="480" t="str">
        <f t="shared" si="18"/>
        <v/>
      </c>
      <c r="AR27" s="480" t="str">
        <f t="shared" si="19"/>
        <v/>
      </c>
      <c r="AS27" s="480" t="str">
        <f t="shared" si="20"/>
        <v/>
      </c>
      <c r="AT27" s="480" t="str">
        <f t="shared" si="21"/>
        <v/>
      </c>
      <c r="AU27" s="480"/>
      <c r="AV27" s="480"/>
      <c r="AW27" s="480"/>
      <c r="AX27" s="480"/>
      <c r="AY27" s="480"/>
      <c r="AZ27" s="480"/>
      <c r="BA27" s="480"/>
      <c r="BB27" s="480"/>
      <c r="BC27" s="480"/>
      <c r="BD27" s="480"/>
      <c r="BE27" s="480"/>
      <c r="BF27" s="480"/>
      <c r="BG27" s="484"/>
    </row>
    <row r="28" spans="1:59" ht="15" customHeight="1" x14ac:dyDescent="0.25">
      <c r="A28" s="349" t="s">
        <v>2163</v>
      </c>
      <c r="B28" s="350" t="s">
        <v>2164</v>
      </c>
      <c r="H28" t="s">
        <v>1277</v>
      </c>
      <c r="I28" t="s">
        <v>3851</v>
      </c>
      <c r="J28" t="s">
        <v>3859</v>
      </c>
      <c r="N28" s="9" t="s">
        <v>1587</v>
      </c>
      <c r="O28" s="26"/>
      <c r="Q28" s="101" t="s">
        <v>1464</v>
      </c>
      <c r="R28" s="107" t="s">
        <v>1282</v>
      </c>
      <c r="S28" s="107" t="s">
        <v>1374</v>
      </c>
      <c r="T28" s="113" t="str">
        <f t="shared" si="0"/>
        <v>18 inches (450 mm)PVCSchedule 80</v>
      </c>
      <c r="U28" s="108" t="s">
        <v>1305</v>
      </c>
      <c r="X28" s="120"/>
      <c r="Y28" s="481" t="str">
        <f>IF('F-1000'!T14="More Information Required","",'F-1000'!T14)</f>
        <v/>
      </c>
      <c r="Z28" s="482" t="str">
        <f t="shared" si="1"/>
        <v/>
      </c>
      <c r="AA28" s="482" t="str">
        <f t="shared" si="2"/>
        <v/>
      </c>
      <c r="AB28" s="482" t="str">
        <f t="shared" si="3"/>
        <v/>
      </c>
      <c r="AC28" s="482" t="str">
        <f t="shared" si="4"/>
        <v/>
      </c>
      <c r="AD28" s="482" t="str">
        <f t="shared" si="5"/>
        <v/>
      </c>
      <c r="AE28" s="482" t="str">
        <f t="shared" si="6"/>
        <v/>
      </c>
      <c r="AF28" s="482" t="str">
        <f t="shared" si="7"/>
        <v/>
      </c>
      <c r="AG28" s="482" t="str">
        <f t="shared" si="8"/>
        <v/>
      </c>
      <c r="AH28" s="482" t="str">
        <f t="shared" si="9"/>
        <v/>
      </c>
      <c r="AI28" s="482" t="str">
        <f t="shared" si="10"/>
        <v/>
      </c>
      <c r="AJ28" s="480" t="str">
        <f t="shared" si="11"/>
        <v/>
      </c>
      <c r="AK28" s="480" t="str">
        <f t="shared" si="12"/>
        <v/>
      </c>
      <c r="AL28" s="480" t="str">
        <f t="shared" si="13"/>
        <v/>
      </c>
      <c r="AM28" s="480" t="str">
        <f t="shared" si="14"/>
        <v/>
      </c>
      <c r="AN28" s="480" t="str">
        <f t="shared" si="15"/>
        <v/>
      </c>
      <c r="AO28" s="480" t="str">
        <f t="shared" si="16"/>
        <v/>
      </c>
      <c r="AP28" s="480" t="str">
        <f t="shared" si="17"/>
        <v/>
      </c>
      <c r="AQ28" s="480" t="str">
        <f t="shared" si="18"/>
        <v/>
      </c>
      <c r="AR28" s="480" t="str">
        <f t="shared" si="19"/>
        <v/>
      </c>
      <c r="AS28" s="480" t="str">
        <f t="shared" si="20"/>
        <v/>
      </c>
      <c r="AT28" s="480" t="str">
        <f t="shared" si="21"/>
        <v/>
      </c>
      <c r="AU28" s="480"/>
      <c r="AV28" s="480"/>
      <c r="AW28" s="480"/>
      <c r="AX28" s="480"/>
      <c r="AY28" s="480"/>
      <c r="AZ28" s="480"/>
      <c r="BA28" s="480"/>
      <c r="BB28" s="480"/>
      <c r="BC28" s="480"/>
      <c r="BD28" s="480"/>
      <c r="BE28" s="480"/>
      <c r="BF28" s="480"/>
      <c r="BG28" s="484"/>
    </row>
    <row r="29" spans="1:59" ht="15" customHeight="1" x14ac:dyDescent="0.25">
      <c r="A29" s="349" t="s">
        <v>2165</v>
      </c>
      <c r="B29" s="350" t="s">
        <v>2166</v>
      </c>
      <c r="F29" s="145"/>
      <c r="G29" s="145"/>
      <c r="H29" t="s">
        <v>1282</v>
      </c>
      <c r="I29" t="s">
        <v>3852</v>
      </c>
      <c r="J29" t="s">
        <v>3860</v>
      </c>
      <c r="K29" s="145"/>
      <c r="N29" s="116" t="s">
        <v>1592</v>
      </c>
      <c r="O29" s="26"/>
      <c r="Q29" s="101" t="s">
        <v>1465</v>
      </c>
      <c r="R29" s="107" t="s">
        <v>1282</v>
      </c>
      <c r="S29" s="107" t="s">
        <v>1374</v>
      </c>
      <c r="T29" s="113" t="str">
        <f t="shared" si="0"/>
        <v>20 inches (500 mm)PVCSchedule 80</v>
      </c>
      <c r="U29" s="108" t="s">
        <v>1305</v>
      </c>
      <c r="X29" s="120"/>
      <c r="Y29" s="481" t="str">
        <f>IF('F-1000'!T15="More Information Required","",'F-1000'!T15)</f>
        <v/>
      </c>
      <c r="Z29" s="482" t="str">
        <f t="shared" si="1"/>
        <v/>
      </c>
      <c r="AA29" s="482" t="str">
        <f t="shared" si="2"/>
        <v/>
      </c>
      <c r="AB29" s="482" t="str">
        <f t="shared" si="3"/>
        <v/>
      </c>
      <c r="AC29" s="482" t="str">
        <f t="shared" si="4"/>
        <v/>
      </c>
      <c r="AD29" s="482" t="str">
        <f t="shared" si="5"/>
        <v/>
      </c>
      <c r="AE29" s="482" t="str">
        <f t="shared" si="6"/>
        <v/>
      </c>
      <c r="AF29" s="482" t="str">
        <f t="shared" si="7"/>
        <v/>
      </c>
      <c r="AG29" s="482" t="str">
        <f t="shared" si="8"/>
        <v/>
      </c>
      <c r="AH29" s="482" t="str">
        <f t="shared" si="9"/>
        <v/>
      </c>
      <c r="AI29" s="482" t="str">
        <f t="shared" si="10"/>
        <v/>
      </c>
      <c r="AJ29" s="480" t="str">
        <f t="shared" si="11"/>
        <v/>
      </c>
      <c r="AK29" s="480" t="str">
        <f t="shared" si="12"/>
        <v/>
      </c>
      <c r="AL29" s="480" t="str">
        <f t="shared" si="13"/>
        <v/>
      </c>
      <c r="AM29" s="480" t="str">
        <f t="shared" si="14"/>
        <v/>
      </c>
      <c r="AN29" s="480" t="str">
        <f t="shared" si="15"/>
        <v/>
      </c>
      <c r="AO29" s="480" t="str">
        <f t="shared" si="16"/>
        <v/>
      </c>
      <c r="AP29" s="480" t="str">
        <f t="shared" si="17"/>
        <v/>
      </c>
      <c r="AQ29" s="480" t="str">
        <f t="shared" si="18"/>
        <v/>
      </c>
      <c r="AR29" s="480" t="str">
        <f t="shared" si="19"/>
        <v/>
      </c>
      <c r="AS29" s="480" t="str">
        <f t="shared" si="20"/>
        <v/>
      </c>
      <c r="AT29" s="480" t="str">
        <f t="shared" si="21"/>
        <v/>
      </c>
      <c r="AU29" s="480"/>
      <c r="AV29" s="480"/>
      <c r="AW29" s="480"/>
      <c r="AX29" s="480"/>
      <c r="AY29" s="480"/>
      <c r="AZ29" s="480"/>
      <c r="BA29" s="480"/>
      <c r="BB29" s="480"/>
      <c r="BC29" s="480"/>
      <c r="BD29" s="480"/>
      <c r="BE29" s="480"/>
      <c r="BF29" s="480"/>
      <c r="BG29" s="484"/>
    </row>
    <row r="30" spans="1:59" ht="15" customHeight="1" thickBot="1" x14ac:dyDescent="0.3">
      <c r="A30" s="349" t="s">
        <v>2167</v>
      </c>
      <c r="B30" s="350" t="s">
        <v>2690</v>
      </c>
      <c r="H30" t="s">
        <v>1281</v>
      </c>
      <c r="I30" t="s">
        <v>3853</v>
      </c>
      <c r="J30" t="s">
        <v>3861</v>
      </c>
      <c r="N30" s="116" t="s">
        <v>1591</v>
      </c>
      <c r="O30" s="26"/>
      <c r="Q30" s="101" t="s">
        <v>1466</v>
      </c>
      <c r="R30" s="107" t="s">
        <v>1282</v>
      </c>
      <c r="S30" s="107" t="s">
        <v>1374</v>
      </c>
      <c r="T30" s="113" t="str">
        <f t="shared" si="0"/>
        <v>24 inches (600 mm)PVCSchedule 80</v>
      </c>
      <c r="U30" s="108" t="s">
        <v>1305</v>
      </c>
      <c r="X30" s="121"/>
      <c r="Y30" s="485" t="str">
        <f>IF('F-1000'!T16="More Information Required","",'F-1000'!T16)</f>
        <v/>
      </c>
      <c r="Z30" s="486" t="str">
        <f t="shared" si="1"/>
        <v/>
      </c>
      <c r="AA30" s="486" t="str">
        <f t="shared" si="2"/>
        <v/>
      </c>
      <c r="AB30" s="486" t="str">
        <f>MID(Y30,5,2)</f>
        <v/>
      </c>
      <c r="AC30" s="486" t="str">
        <f t="shared" si="4"/>
        <v/>
      </c>
      <c r="AD30" s="486" t="str">
        <f t="shared" si="5"/>
        <v/>
      </c>
      <c r="AE30" s="486" t="str">
        <f t="shared" si="6"/>
        <v/>
      </c>
      <c r="AF30" s="486" t="str">
        <f t="shared" si="7"/>
        <v/>
      </c>
      <c r="AG30" s="486" t="str">
        <f t="shared" si="8"/>
        <v/>
      </c>
      <c r="AH30" s="486" t="str">
        <f t="shared" si="9"/>
        <v/>
      </c>
      <c r="AI30" s="486" t="str">
        <f t="shared" si="10"/>
        <v/>
      </c>
      <c r="AJ30" s="476" t="str">
        <f t="shared" si="11"/>
        <v/>
      </c>
      <c r="AK30" s="476" t="str">
        <f t="shared" si="12"/>
        <v/>
      </c>
      <c r="AL30" s="476" t="str">
        <f t="shared" si="13"/>
        <v/>
      </c>
      <c r="AM30" s="476" t="str">
        <f t="shared" si="14"/>
        <v/>
      </c>
      <c r="AN30" s="476" t="str">
        <f t="shared" si="15"/>
        <v/>
      </c>
      <c r="AO30" s="476" t="str">
        <f>IF(AF30="1",$AI$3,IF(AF30="2",$AI$4,IF(AF30="3","",IF(AF30="X",$AI$6,""))))</f>
        <v/>
      </c>
      <c r="AP30" s="476" t="str">
        <f t="shared" si="17"/>
        <v/>
      </c>
      <c r="AQ30" s="476" t="str">
        <f t="shared" si="18"/>
        <v/>
      </c>
      <c r="AR30" s="476" t="str">
        <f>IF(AD30="A",$AO$3,IF(AD30="B",$AO$4,IF(AD30="C",$AO$5,IF(AD30="D",$AO$6,IF(AD30="E",$AO$7,IF(AD30="F",$AO$8,IF(AD30="X",$AO$9,"")))))))</f>
        <v/>
      </c>
      <c r="AS30" s="476" t="str">
        <f t="shared" si="20"/>
        <v/>
      </c>
      <c r="AT30" s="476" t="str">
        <f t="shared" si="21"/>
        <v/>
      </c>
      <c r="AU30" s="476"/>
      <c r="AV30" s="476"/>
      <c r="AW30" s="476"/>
      <c r="AX30" s="476"/>
      <c r="AY30" s="476"/>
      <c r="AZ30" s="476"/>
      <c r="BA30" s="476"/>
      <c r="BB30" s="476"/>
      <c r="BC30" s="476"/>
      <c r="BD30" s="476"/>
      <c r="BE30" s="476"/>
      <c r="BF30" s="476"/>
      <c r="BG30" s="487"/>
    </row>
    <row r="31" spans="1:59" ht="15" customHeight="1" x14ac:dyDescent="0.25">
      <c r="A31" s="349" t="s">
        <v>2168</v>
      </c>
      <c r="B31" s="350" t="s">
        <v>1149</v>
      </c>
      <c r="H31" t="s">
        <v>1284</v>
      </c>
      <c r="I31" t="s">
        <v>3854</v>
      </c>
      <c r="J31" t="s">
        <v>3862</v>
      </c>
      <c r="N31" s="116" t="s">
        <v>1590</v>
      </c>
      <c r="O31" s="26"/>
      <c r="Q31" s="86" t="s">
        <v>1453</v>
      </c>
      <c r="R31" s="107" t="s">
        <v>1282</v>
      </c>
      <c r="S31" s="113" t="s">
        <v>1384</v>
      </c>
      <c r="T31" s="113" t="str">
        <f t="shared" si="0"/>
        <v>2 inches (50 mm)PVCSchedule Standard</v>
      </c>
      <c r="U31" s="129" t="s">
        <v>1392</v>
      </c>
      <c r="X31" s="121"/>
    </row>
    <row r="32" spans="1:59" ht="15" customHeight="1" thickBot="1" x14ac:dyDescent="0.3">
      <c r="A32" s="349" t="s">
        <v>2169</v>
      </c>
      <c r="B32" s="350" t="s">
        <v>2170</v>
      </c>
      <c r="H32" t="s">
        <v>3851</v>
      </c>
      <c r="I32" t="s">
        <v>3855</v>
      </c>
      <c r="J32" t="s">
        <v>3863</v>
      </c>
      <c r="N32" s="116" t="s">
        <v>1588</v>
      </c>
      <c r="O32" s="26"/>
      <c r="Q32" s="87" t="s">
        <v>1454</v>
      </c>
      <c r="R32" s="107" t="s">
        <v>1282</v>
      </c>
      <c r="S32" s="113" t="s">
        <v>1384</v>
      </c>
      <c r="T32" s="113" t="str">
        <f t="shared" si="0"/>
        <v>2.5 inches (65 mm)PVCSchedule Standard</v>
      </c>
      <c r="U32" s="129" t="s">
        <v>1392</v>
      </c>
      <c r="X32" s="121"/>
    </row>
    <row r="33" spans="1:59" ht="15" customHeight="1" x14ac:dyDescent="0.25">
      <c r="A33" s="349" t="s">
        <v>2171</v>
      </c>
      <c r="B33" s="350" t="s">
        <v>1150</v>
      </c>
      <c r="F33" s="3"/>
      <c r="G33" s="81"/>
      <c r="H33" t="s">
        <v>3859</v>
      </c>
      <c r="I33" t="s">
        <v>3856</v>
      </c>
      <c r="J33" s="474" t="s">
        <v>3864</v>
      </c>
      <c r="N33" s="116" t="s">
        <v>1589</v>
      </c>
      <c r="Q33" s="88" t="s">
        <v>1455</v>
      </c>
      <c r="R33" s="107" t="s">
        <v>1282</v>
      </c>
      <c r="S33" s="113" t="s">
        <v>1384</v>
      </c>
      <c r="T33" s="113" t="str">
        <f t="shared" si="0"/>
        <v>3 inches (80 mm)PVCSchedule Standard</v>
      </c>
      <c r="U33" s="129" t="s">
        <v>1392</v>
      </c>
      <c r="X33" s="121"/>
      <c r="Y33" s="478" t="s">
        <v>3</v>
      </c>
      <c r="Z33" s="479" t="s">
        <v>1289</v>
      </c>
      <c r="AA33" s="479" t="s">
        <v>1291</v>
      </c>
      <c r="AB33" s="479" t="s">
        <v>1292</v>
      </c>
      <c r="AC33" s="479" t="s">
        <v>1293</v>
      </c>
      <c r="AD33" s="479" t="s">
        <v>1377</v>
      </c>
      <c r="AE33" s="479" t="s">
        <v>1298</v>
      </c>
      <c r="AF33" s="479" t="s">
        <v>1378</v>
      </c>
      <c r="AG33" s="479" t="s">
        <v>1379</v>
      </c>
      <c r="AH33" s="479" t="s">
        <v>1380</v>
      </c>
      <c r="AI33" s="479" t="s">
        <v>1381</v>
      </c>
      <c r="AJ33" s="475" t="s">
        <v>3869</v>
      </c>
      <c r="AK33" s="479" t="s">
        <v>1289</v>
      </c>
      <c r="AL33" s="479" t="s">
        <v>1291</v>
      </c>
      <c r="AM33" s="479" t="s">
        <v>1292</v>
      </c>
      <c r="AN33" s="479" t="s">
        <v>1293</v>
      </c>
      <c r="AO33" s="479" t="s">
        <v>1378</v>
      </c>
      <c r="AP33" s="479" t="s">
        <v>1379</v>
      </c>
      <c r="AQ33" s="479" t="s">
        <v>1380</v>
      </c>
      <c r="AR33" s="479" t="s">
        <v>1377</v>
      </c>
      <c r="AS33" s="477" t="s">
        <v>1299</v>
      </c>
      <c r="AT33" s="895" t="s">
        <v>39</v>
      </c>
      <c r="AU33" s="895"/>
      <c r="AV33" s="895"/>
      <c r="AW33" s="895"/>
      <c r="AX33" s="895"/>
      <c r="AY33" s="895"/>
      <c r="AZ33" s="895"/>
      <c r="BA33" s="895"/>
      <c r="BB33" s="895"/>
      <c r="BC33" s="895"/>
      <c r="BD33" s="895"/>
      <c r="BE33" s="895"/>
      <c r="BF33" s="895"/>
      <c r="BG33" s="896"/>
    </row>
    <row r="34" spans="1:59" ht="15" customHeight="1" thickBot="1" x14ac:dyDescent="0.3">
      <c r="A34" s="349" t="s">
        <v>2172</v>
      </c>
      <c r="B34" s="350" t="s">
        <v>2173</v>
      </c>
      <c r="F34" s="3"/>
      <c r="G34" s="81"/>
      <c r="H34" s="116"/>
      <c r="I34" t="s">
        <v>3857</v>
      </c>
      <c r="J34" s="474"/>
      <c r="Q34" s="88" t="s">
        <v>1456</v>
      </c>
      <c r="R34" s="107" t="s">
        <v>1282</v>
      </c>
      <c r="S34" s="113" t="s">
        <v>1384</v>
      </c>
      <c r="T34" s="113" t="str">
        <f t="shared" si="0"/>
        <v>4 inches (100 mm)PVCSchedule Standard</v>
      </c>
      <c r="U34" s="129" t="s">
        <v>1392</v>
      </c>
      <c r="X34" s="121"/>
      <c r="Y34" s="485" t="str">
        <f>'System-10 &amp; F-1000'!C26</f>
        <v>F-1--0--</v>
      </c>
      <c r="Z34" s="486" t="str">
        <f>MID(Y34,1,3)</f>
        <v>F-1</v>
      </c>
      <c r="AA34" s="486" t="str">
        <f>MID(Y34,4,1)</f>
        <v>-</v>
      </c>
      <c r="AB34" s="486" t="str">
        <f>MID(Y34,5,2)</f>
        <v>-0</v>
      </c>
      <c r="AC34" s="486" t="str">
        <f>MID(Y34,8,2)</f>
        <v>-</v>
      </c>
      <c r="AD34" s="486" t="str">
        <f>MID(Y34,11,1)</f>
        <v/>
      </c>
      <c r="AE34" s="486" t="str">
        <f>MID(Y34,12,1)</f>
        <v/>
      </c>
      <c r="AF34" s="486" t="str">
        <f>MID(Y34,14,1)</f>
        <v/>
      </c>
      <c r="AG34" s="486" t="str">
        <f>MID(Y34,15,1)</f>
        <v/>
      </c>
      <c r="AH34" s="486" t="str">
        <f>MID(Y34,16,1)</f>
        <v/>
      </c>
      <c r="AI34" s="486" t="str">
        <f>MID(Y34,17,1)</f>
        <v/>
      </c>
      <c r="AJ34" s="476" t="str">
        <f>MID(Y34,19,3)</f>
        <v/>
      </c>
      <c r="AK34" s="476" t="str">
        <f>IF(Z34="F-1",$AA$3,"")</f>
        <v>turbine</v>
      </c>
      <c r="AL34" s="476" t="str">
        <f>IF(AA34="1",$AC$3,IF(AA34="2",$AC$4,""))</f>
        <v/>
      </c>
      <c r="AM34" s="476" t="str">
        <f>IF(AB34="00",$AE$3,IF(AB34="34",$AE$4,IF(AB34="01",$AE$5,"")))</f>
        <v/>
      </c>
      <c r="AN34" s="476" t="str">
        <f>IF(AC34="00",$AG$3,IF(AC34="10",$AG$4,IF(AC34="11",$AG$5,IF(AC34="XX",$AG$6,""))))</f>
        <v/>
      </c>
      <c r="AO34" s="476" t="str">
        <f>IF(AF34="1",$AI$3,IF(AF34="2",$AI$4,IF(AF34="3",$AI$5,IF(AF34="X",$AI$6,""))))</f>
        <v/>
      </c>
      <c r="AP34" s="476" t="str">
        <f>IF(AG34="2",$AK$4,IF(AG34="3",$AK$5,IF(AG34="X",$AK$6,"")))</f>
        <v/>
      </c>
      <c r="AQ34" s="476" t="str">
        <f>IF(AH34="2",$AM$4,IF(AH34="3",$AM$5,IF(AH34="4",$AM$6,IF(AH34="5",$AM$7,IF(AH34="6",$AM$8,IF(AH34="7",$AM$9,IF(AH34="X",$AM$10,"")))))))</f>
        <v/>
      </c>
      <c r="AR34" s="476" t="str">
        <f>IF(AD34="A",$AO$3,IF(AD34="B",$AO$4,IF(AD34="C",$AO$5,IF(AD34="D",$AO$6,IF(AD34="E",$AO$7,IF(AD34="F",$AO$8,IF(AD34="X",$AO$9,"")))))))</f>
        <v/>
      </c>
      <c r="AS34" s="476" t="str">
        <f>IF(AJ34="503",$AS$18,"")</f>
        <v/>
      </c>
      <c r="AT34" s="476" t="str">
        <f>TRIM(CONCATENATE(AL34," ",AK34," ",AM34," ",AN34," ",AO34," ",AP34," ",AQ34," ",AR34," ",AS34))</f>
        <v>turbine</v>
      </c>
      <c r="AU34" s="476"/>
      <c r="AV34" s="476"/>
      <c r="AW34" s="476"/>
      <c r="AX34" s="476"/>
      <c r="AY34" s="476"/>
      <c r="AZ34" s="476"/>
      <c r="BA34" s="476"/>
      <c r="BB34" s="476"/>
      <c r="BC34" s="476"/>
      <c r="BD34" s="476"/>
      <c r="BE34" s="476"/>
      <c r="BF34" s="476"/>
      <c r="BG34" s="487"/>
    </row>
    <row r="35" spans="1:59" ht="15" customHeight="1" x14ac:dyDescent="0.25">
      <c r="A35" s="349" t="s">
        <v>2174</v>
      </c>
      <c r="B35" s="350" t="s">
        <v>1151</v>
      </c>
      <c r="F35" s="3"/>
      <c r="G35" s="81"/>
      <c r="H35" s="116"/>
      <c r="I35" t="s">
        <v>3858</v>
      </c>
      <c r="J35" s="385"/>
      <c r="Q35" s="101" t="s">
        <v>1457</v>
      </c>
      <c r="R35" s="107" t="s">
        <v>1282</v>
      </c>
      <c r="S35" s="113" t="s">
        <v>1384</v>
      </c>
      <c r="T35" s="113" t="str">
        <f t="shared" si="0"/>
        <v>5 inches (125 mm)PVCSchedule Standard</v>
      </c>
      <c r="U35" s="129" t="s">
        <v>1392</v>
      </c>
      <c r="X35" s="121"/>
      <c r="Y35" s="234"/>
      <c r="Z35" s="116"/>
      <c r="AA35" s="116"/>
      <c r="AB35" s="116"/>
      <c r="AC35" s="116"/>
      <c r="AD35" s="116"/>
      <c r="AE35" s="116"/>
      <c r="AF35" s="116"/>
      <c r="AG35" s="116"/>
      <c r="AH35" s="116"/>
      <c r="AI35" s="116"/>
    </row>
    <row r="36" spans="1:59" ht="15" customHeight="1" thickBot="1" x14ac:dyDescent="0.3">
      <c r="A36" s="349" t="s">
        <v>2175</v>
      </c>
      <c r="B36" s="350" t="s">
        <v>1152</v>
      </c>
      <c r="F36" s="3"/>
      <c r="G36" s="1"/>
      <c r="H36" s="116"/>
      <c r="J36" s="385"/>
      <c r="Q36" s="101" t="s">
        <v>1458</v>
      </c>
      <c r="R36" s="107" t="s">
        <v>1282</v>
      </c>
      <c r="S36" s="113" t="s">
        <v>1384</v>
      </c>
      <c r="T36" s="113" t="str">
        <f t="shared" si="0"/>
        <v>6 inches (150 mm)PVCSchedule Standard</v>
      </c>
      <c r="U36" s="129" t="s">
        <v>1392</v>
      </c>
      <c r="X36" s="121"/>
      <c r="Y36" s="234"/>
      <c r="Z36" s="116"/>
      <c r="AA36" s="116"/>
      <c r="AB36" s="116"/>
      <c r="AC36" s="116"/>
      <c r="AD36" s="116"/>
      <c r="AE36" s="116"/>
      <c r="AF36" s="116"/>
      <c r="AG36" s="116"/>
      <c r="AH36" s="116"/>
      <c r="AI36" s="116"/>
    </row>
    <row r="37" spans="1:59" ht="15" customHeight="1" x14ac:dyDescent="0.25">
      <c r="A37" s="349" t="s">
        <v>2176</v>
      </c>
      <c r="B37" s="350" t="s">
        <v>1153</v>
      </c>
      <c r="F37" s="3"/>
      <c r="G37" s="1"/>
      <c r="H37" s="116"/>
      <c r="J37" s="385"/>
      <c r="Q37" s="101" t="s">
        <v>1459</v>
      </c>
      <c r="R37" s="107" t="s">
        <v>1282</v>
      </c>
      <c r="S37" s="113" t="s">
        <v>1384</v>
      </c>
      <c r="T37" s="113" t="str">
        <f t="shared" si="0"/>
        <v>8 inches (200 mm)PVCSchedule Standard</v>
      </c>
      <c r="U37" s="129" t="s">
        <v>1392</v>
      </c>
      <c r="X37" s="121"/>
      <c r="Y37" s="478" t="s">
        <v>3</v>
      </c>
      <c r="Z37" s="479" t="s">
        <v>1289</v>
      </c>
      <c r="AA37" s="479" t="s">
        <v>1291</v>
      </c>
      <c r="AB37" s="479" t="s">
        <v>1292</v>
      </c>
      <c r="AC37" s="479" t="s">
        <v>1293</v>
      </c>
      <c r="AD37" s="479" t="s">
        <v>1377</v>
      </c>
      <c r="AE37" s="479" t="s">
        <v>1298</v>
      </c>
      <c r="AF37" s="479" t="s">
        <v>1378</v>
      </c>
      <c r="AG37" s="479" t="s">
        <v>1379</v>
      </c>
      <c r="AH37" s="479" t="s">
        <v>1380</v>
      </c>
      <c r="AI37" s="479" t="s">
        <v>1381</v>
      </c>
      <c r="AJ37" s="475" t="s">
        <v>3869</v>
      </c>
      <c r="AK37" s="479" t="s">
        <v>1289</v>
      </c>
      <c r="AL37" s="479" t="s">
        <v>1291</v>
      </c>
      <c r="AM37" s="479" t="s">
        <v>1292</v>
      </c>
      <c r="AN37" s="479" t="s">
        <v>1293</v>
      </c>
      <c r="AO37" s="479" t="s">
        <v>1378</v>
      </c>
      <c r="AP37" s="479" t="s">
        <v>1379</v>
      </c>
      <c r="AQ37" s="479" t="s">
        <v>1380</v>
      </c>
      <c r="AR37" s="479" t="s">
        <v>1377</v>
      </c>
      <c r="AS37" s="477" t="s">
        <v>1299</v>
      </c>
      <c r="AT37" s="895" t="s">
        <v>39</v>
      </c>
      <c r="AU37" s="895"/>
      <c r="AV37" s="895"/>
      <c r="AW37" s="895"/>
      <c r="AX37" s="895"/>
      <c r="AY37" s="895"/>
      <c r="AZ37" s="895"/>
      <c r="BA37" s="895"/>
      <c r="BB37" s="895"/>
      <c r="BC37" s="895"/>
      <c r="BD37" s="895"/>
      <c r="BE37" s="895"/>
      <c r="BF37" s="895"/>
      <c r="BG37" s="896"/>
    </row>
    <row r="38" spans="1:59" ht="15" customHeight="1" thickBot="1" x14ac:dyDescent="0.3">
      <c r="A38" s="349" t="s">
        <v>2177</v>
      </c>
      <c r="B38" s="350" t="s">
        <v>1154</v>
      </c>
      <c r="G38" s="1"/>
      <c r="H38" s="116"/>
      <c r="J38" s="385"/>
      <c r="Q38" s="101" t="s">
        <v>1460</v>
      </c>
      <c r="R38" s="107" t="s">
        <v>1282</v>
      </c>
      <c r="S38" s="113" t="s">
        <v>1384</v>
      </c>
      <c r="T38" s="113" t="str">
        <f t="shared" si="0"/>
        <v>10 inches (250 mm)PVCSchedule Standard</v>
      </c>
      <c r="U38" s="129" t="s">
        <v>1392</v>
      </c>
      <c r="X38" s="121"/>
      <c r="Y38" s="485" t="str">
        <f>'System-20 &amp; F-1000'!C25</f>
        <v>F-1--0--</v>
      </c>
      <c r="Z38" s="486" t="str">
        <f>MID(Y38,1,3)</f>
        <v>F-1</v>
      </c>
      <c r="AA38" s="486" t="str">
        <f>MID(Y38,4,1)</f>
        <v>-</v>
      </c>
      <c r="AB38" s="486" t="str">
        <f>MID(Y38,5,2)</f>
        <v>-0</v>
      </c>
      <c r="AC38" s="486" t="str">
        <f>MID(Y38,8,2)</f>
        <v>-</v>
      </c>
      <c r="AD38" s="486" t="str">
        <f>MID(Y38,11,1)</f>
        <v/>
      </c>
      <c r="AE38" s="486" t="str">
        <f>MID(Y38,12,1)</f>
        <v/>
      </c>
      <c r="AF38" s="486" t="str">
        <f>MID(Y38,14,1)</f>
        <v/>
      </c>
      <c r="AG38" s="486" t="str">
        <f>MID(Y38,15,1)</f>
        <v/>
      </c>
      <c r="AH38" s="486" t="str">
        <f>MID(Y38,16,1)</f>
        <v/>
      </c>
      <c r="AI38" s="486" t="str">
        <f>MID(Y38,17,1)</f>
        <v/>
      </c>
      <c r="AJ38" s="476" t="str">
        <f>MID(Y38,19,3)</f>
        <v/>
      </c>
      <c r="AK38" s="476" t="str">
        <f>IF(Z38="F-1",$AA$3,"")</f>
        <v>turbine</v>
      </c>
      <c r="AL38" s="476" t="str">
        <f>IF(AA38="1",$AC$3,IF(AA38="2",$AC$4,""))</f>
        <v/>
      </c>
      <c r="AM38" s="476" t="str">
        <f>IF(AB38="00",$AE$3,IF(AB38="34",$AE$4,IF(AB38="01",$AE$5,"")))</f>
        <v/>
      </c>
      <c r="AN38" s="476" t="str">
        <f>IF(AC38="00",$AG$3,IF(AC38="10",$AG$4,IF(AC38="11",$AG$5,IF(AC38="XX",$AG$6,""))))</f>
        <v/>
      </c>
      <c r="AO38" s="476" t="str">
        <f>IF(AF38="1",$AI$3,IF(AF38="2",$AI$4,IF(AF38="3",$AI$5,IF(AF38="X",$AI$6,""))))</f>
        <v/>
      </c>
      <c r="AP38" s="476" t="str">
        <f>IF(AG38="2",$AK$4,IF(AG38="3",$AK$5,IF(AG38="X",$AK$6,"")))</f>
        <v/>
      </c>
      <c r="AQ38" s="476" t="str">
        <f>IF(AH38="2",$AM$4,IF(AH38="3",$AM$5,IF(AH38="4",$AM$6,IF(AH38="5",$AM$7,IF(AH38="6",$AM$8,IF(AH38="7",$AM$9,IF(AH38="X",$AM$10,"")))))))</f>
        <v/>
      </c>
      <c r="AR38" s="476" t="str">
        <f>IF(AD38="A",$AO$3,IF(AD38="B",$AO$4,IF(AD38="C",$AO$5,IF(AD38="D",$AO$6,IF(AD38="E",$AO$7,IF(AD38="F",$AO$8,IF(AD38="X",$AO$9,"")))))))</f>
        <v/>
      </c>
      <c r="AS38" s="476" t="str">
        <f>IF(AJ38="503",$AS$18,"")</f>
        <v/>
      </c>
      <c r="AT38" s="476" t="str">
        <f>TRIM(CONCATENATE(AL38," ",AK38," ",AM38," ",AN38," ",AO38," ",AP38," ",AQ38," ",AR38," ",AS38))</f>
        <v>turbine</v>
      </c>
      <c r="AU38" s="476"/>
      <c r="AV38" s="476"/>
      <c r="AW38" s="476"/>
      <c r="AX38" s="476"/>
      <c r="AY38" s="476"/>
      <c r="AZ38" s="476"/>
      <c r="BA38" s="476"/>
      <c r="BB38" s="476"/>
      <c r="BC38" s="476"/>
      <c r="BD38" s="476"/>
      <c r="BE38" s="476"/>
      <c r="BF38" s="476"/>
      <c r="BG38" s="487"/>
    </row>
    <row r="39" spans="1:59" ht="15" customHeight="1" x14ac:dyDescent="0.25">
      <c r="A39" s="349" t="s">
        <v>2178</v>
      </c>
      <c r="B39" s="350" t="s">
        <v>1155</v>
      </c>
      <c r="G39" s="1"/>
      <c r="H39" s="116"/>
      <c r="J39" s="385"/>
      <c r="Q39" s="101" t="s">
        <v>1461</v>
      </c>
      <c r="R39" s="107" t="s">
        <v>1282</v>
      </c>
      <c r="S39" s="113" t="s">
        <v>1384</v>
      </c>
      <c r="T39" s="113" t="str">
        <f t="shared" si="0"/>
        <v>12 inches (300 mm)PVCSchedule Standard</v>
      </c>
      <c r="U39" s="129" t="s">
        <v>1392</v>
      </c>
      <c r="X39" s="121"/>
      <c r="Y39" s="234"/>
      <c r="Z39" s="116"/>
      <c r="AA39" s="116"/>
      <c r="AB39" s="116"/>
      <c r="AC39" s="116"/>
      <c r="AD39" s="116"/>
      <c r="AE39" s="116"/>
      <c r="AF39" s="116"/>
      <c r="AG39" s="116"/>
      <c r="AH39" s="116"/>
      <c r="AI39" s="116"/>
    </row>
    <row r="40" spans="1:59" ht="15" customHeight="1" x14ac:dyDescent="0.25">
      <c r="A40" s="349" t="s">
        <v>2179</v>
      </c>
      <c r="B40" s="350" t="s">
        <v>2180</v>
      </c>
      <c r="G40" s="1"/>
      <c r="H40" s="116"/>
      <c r="J40" s="385"/>
      <c r="Q40" s="101" t="s">
        <v>1462</v>
      </c>
      <c r="R40" s="107" t="s">
        <v>1282</v>
      </c>
      <c r="S40" s="113" t="s">
        <v>1384</v>
      </c>
      <c r="T40" s="113" t="str">
        <f t="shared" si="0"/>
        <v>14 inches (350 mm)PVCSchedule Standard</v>
      </c>
      <c r="U40" s="129" t="s">
        <v>1392</v>
      </c>
      <c r="X40" s="121"/>
      <c r="Y40" s="234"/>
      <c r="Z40" s="116"/>
      <c r="AA40" s="116"/>
      <c r="AB40" s="116"/>
      <c r="AC40" s="116"/>
      <c r="AD40" s="116"/>
      <c r="AE40" s="116"/>
      <c r="AF40" s="116"/>
      <c r="AG40" s="116"/>
      <c r="AH40" s="116"/>
      <c r="AI40" s="116"/>
    </row>
    <row r="41" spans="1:59" ht="15" customHeight="1" x14ac:dyDescent="0.25">
      <c r="A41" s="349" t="s">
        <v>2181</v>
      </c>
      <c r="B41" s="350" t="s">
        <v>1156</v>
      </c>
      <c r="G41" s="1"/>
      <c r="H41" s="116"/>
      <c r="J41" s="385"/>
      <c r="Q41" s="101" t="s">
        <v>1463</v>
      </c>
      <c r="R41" s="107" t="s">
        <v>1282</v>
      </c>
      <c r="S41" s="113" t="s">
        <v>1384</v>
      </c>
      <c r="T41" s="113" t="str">
        <f t="shared" si="0"/>
        <v>16 inches (400 mm)PVCSchedule Standard</v>
      </c>
      <c r="U41" s="129" t="s">
        <v>1392</v>
      </c>
      <c r="Y41" s="234"/>
      <c r="Z41" s="116"/>
      <c r="AA41" s="116"/>
      <c r="AB41" s="116"/>
      <c r="AC41" s="116"/>
      <c r="AD41" s="116"/>
      <c r="AE41" s="116"/>
      <c r="AF41" s="116"/>
      <c r="AG41" s="116"/>
      <c r="AH41" s="116"/>
      <c r="AI41" s="116"/>
    </row>
    <row r="42" spans="1:59" ht="15" customHeight="1" x14ac:dyDescent="0.25">
      <c r="A42" s="349" t="s">
        <v>2182</v>
      </c>
      <c r="B42" s="350" t="s">
        <v>2183</v>
      </c>
      <c r="G42" s="1"/>
      <c r="H42" s="116"/>
      <c r="I42" s="26"/>
      <c r="J42" s="385"/>
      <c r="Q42" s="101" t="s">
        <v>1464</v>
      </c>
      <c r="R42" s="107" t="s">
        <v>1282</v>
      </c>
      <c r="S42" s="113" t="s">
        <v>1384</v>
      </c>
      <c r="T42" s="113" t="str">
        <f t="shared" si="0"/>
        <v>18 inches (450 mm)PVCSchedule Standard</v>
      </c>
      <c r="U42" s="129" t="s">
        <v>1392</v>
      </c>
      <c r="Z42" s="131" t="s">
        <v>1289</v>
      </c>
      <c r="AA42" s="131" t="s">
        <v>1290</v>
      </c>
      <c r="AB42" s="131" t="s">
        <v>1292</v>
      </c>
      <c r="AC42" s="131" t="s">
        <v>1290</v>
      </c>
      <c r="AD42" s="131" t="s">
        <v>1293</v>
      </c>
      <c r="AE42" s="131" t="s">
        <v>1290</v>
      </c>
      <c r="AF42" s="131" t="s">
        <v>1393</v>
      </c>
      <c r="AG42" s="131" t="s">
        <v>1290</v>
      </c>
      <c r="AH42" s="131" t="s">
        <v>1378</v>
      </c>
      <c r="AI42" s="131" t="s">
        <v>1290</v>
      </c>
      <c r="AJ42" s="131" t="s">
        <v>1379</v>
      </c>
      <c r="AK42" s="131" t="s">
        <v>1290</v>
      </c>
      <c r="AL42" s="132" t="s">
        <v>1394</v>
      </c>
      <c r="AM42" s="132" t="s">
        <v>1290</v>
      </c>
      <c r="AN42" s="131" t="s">
        <v>1380</v>
      </c>
      <c r="AO42" s="131" t="s">
        <v>1290</v>
      </c>
      <c r="AP42" s="131" t="s">
        <v>1395</v>
      </c>
      <c r="AQ42" s="131" t="s">
        <v>1290</v>
      </c>
      <c r="AR42" s="132" t="s">
        <v>1396</v>
      </c>
      <c r="AS42" s="132" t="s">
        <v>1290</v>
      </c>
    </row>
    <row r="43" spans="1:59" ht="15" customHeight="1" x14ac:dyDescent="0.25">
      <c r="A43" s="349" t="s">
        <v>2184</v>
      </c>
      <c r="B43" s="350" t="s">
        <v>2185</v>
      </c>
      <c r="G43" s="1"/>
      <c r="H43" s="26"/>
      <c r="I43" s="26"/>
      <c r="J43" s="385"/>
      <c r="Q43" s="101" t="s">
        <v>1465</v>
      </c>
      <c r="R43" s="107" t="s">
        <v>1282</v>
      </c>
      <c r="S43" s="113" t="s">
        <v>1384</v>
      </c>
      <c r="T43" s="113" t="str">
        <f t="shared" si="0"/>
        <v>20 inches (500 mm)PVCSchedule Standard</v>
      </c>
      <c r="U43" s="129" t="s">
        <v>1392</v>
      </c>
      <c r="Z43" s="115" t="s">
        <v>1397</v>
      </c>
      <c r="AA43" s="115" t="s">
        <v>1398</v>
      </c>
      <c r="AB43" s="133" t="s">
        <v>4</v>
      </c>
      <c r="AC43" s="115" t="s">
        <v>1399</v>
      </c>
      <c r="AD43" s="133">
        <v>11</v>
      </c>
      <c r="AE43" s="115" t="s">
        <v>1400</v>
      </c>
      <c r="AF43" s="115">
        <v>1</v>
      </c>
      <c r="AG43" s="115" t="s">
        <v>1401</v>
      </c>
      <c r="AH43" s="115">
        <v>1</v>
      </c>
      <c r="AI43" s="115" t="s">
        <v>1402</v>
      </c>
      <c r="AJ43" s="115">
        <v>1</v>
      </c>
      <c r="AK43" s="115" t="s">
        <v>1403</v>
      </c>
      <c r="AL43" s="115">
        <v>1</v>
      </c>
      <c r="AM43" s="115" t="s">
        <v>1404</v>
      </c>
      <c r="AN43" s="115">
        <v>1</v>
      </c>
      <c r="AO43" s="115" t="s">
        <v>1405</v>
      </c>
      <c r="AP43" s="115" t="s">
        <v>1313</v>
      </c>
      <c r="AQ43" s="115" t="s">
        <v>1406</v>
      </c>
      <c r="AR43" s="115">
        <v>101</v>
      </c>
      <c r="AS43" s="115" t="s">
        <v>1407</v>
      </c>
    </row>
    <row r="44" spans="1:59" ht="15" customHeight="1" x14ac:dyDescent="0.25">
      <c r="A44" s="349" t="s">
        <v>2186</v>
      </c>
      <c r="B44" s="350" t="s">
        <v>1157</v>
      </c>
      <c r="G44" s="1"/>
      <c r="H44" s="26"/>
      <c r="I44" s="26"/>
      <c r="J44" s="385"/>
      <c r="Q44" s="101" t="s">
        <v>1466</v>
      </c>
      <c r="R44" s="107" t="s">
        <v>1282</v>
      </c>
      <c r="S44" s="113" t="s">
        <v>1384</v>
      </c>
      <c r="T44" s="113" t="str">
        <f t="shared" si="0"/>
        <v>24 inches (600 mm)PVCSchedule Standard</v>
      </c>
      <c r="U44" s="129" t="s">
        <v>1392</v>
      </c>
      <c r="Z44" s="115"/>
      <c r="AA44" s="115"/>
      <c r="AB44" s="115"/>
      <c r="AC44" s="115"/>
      <c r="AD44" s="115">
        <v>12</v>
      </c>
      <c r="AE44" s="115" t="s">
        <v>1408</v>
      </c>
      <c r="AF44" s="115">
        <v>2</v>
      </c>
      <c r="AG44" s="115" t="s">
        <v>1409</v>
      </c>
      <c r="AH44" s="115">
        <v>2</v>
      </c>
      <c r="AI44" s="115" t="s">
        <v>1410</v>
      </c>
      <c r="AJ44" s="115">
        <v>2</v>
      </c>
      <c r="AK44" s="115" t="s">
        <v>1411</v>
      </c>
      <c r="AL44" s="115"/>
      <c r="AM44" s="115"/>
      <c r="AN44" s="115">
        <v>2</v>
      </c>
      <c r="AO44" s="115" t="s">
        <v>1412</v>
      </c>
      <c r="AP44" s="115" t="s">
        <v>1324</v>
      </c>
      <c r="AQ44" s="115" t="s">
        <v>1413</v>
      </c>
      <c r="AR44" s="115">
        <v>812</v>
      </c>
      <c r="AS44" s="115" t="s">
        <v>1414</v>
      </c>
    </row>
    <row r="45" spans="1:59" ht="15" customHeight="1" x14ac:dyDescent="0.25">
      <c r="A45" s="349" t="s">
        <v>2187</v>
      </c>
      <c r="B45" s="350" t="s">
        <v>1158</v>
      </c>
      <c r="G45" s="1"/>
      <c r="H45" s="26"/>
      <c r="I45" s="26"/>
      <c r="Q45" s="86" t="s">
        <v>1453</v>
      </c>
      <c r="R45" s="107" t="s">
        <v>1282</v>
      </c>
      <c r="S45" s="113" t="s">
        <v>1388</v>
      </c>
      <c r="T45" s="113" t="str">
        <f t="shared" si="0"/>
        <v>2 inches (50 mm)PVCSchedule 10</v>
      </c>
      <c r="U45" s="129" t="s">
        <v>1392</v>
      </c>
      <c r="Z45" s="115"/>
      <c r="AA45" s="115"/>
      <c r="AB45" s="133"/>
      <c r="AC45" s="115"/>
      <c r="AD45" s="115"/>
      <c r="AE45" s="115"/>
      <c r="AF45" s="115"/>
      <c r="AG45" s="115"/>
      <c r="AH45" s="115">
        <v>3</v>
      </c>
      <c r="AI45" s="115" t="s">
        <v>1415</v>
      </c>
      <c r="AJ45" s="115">
        <v>3</v>
      </c>
      <c r="AK45" s="115" t="s">
        <v>1416</v>
      </c>
      <c r="AL45" s="115"/>
      <c r="AM45" s="115"/>
      <c r="AN45" s="115"/>
      <c r="AO45" s="115"/>
      <c r="AP45" s="115" t="s">
        <v>1334</v>
      </c>
      <c r="AQ45" s="115" t="s">
        <v>1417</v>
      </c>
      <c r="AR45" s="115">
        <v>813</v>
      </c>
      <c r="AS45" s="115" t="s">
        <v>1418</v>
      </c>
    </row>
    <row r="46" spans="1:59" ht="15" customHeight="1" x14ac:dyDescent="0.25">
      <c r="A46" s="349" t="s">
        <v>2188</v>
      </c>
      <c r="B46" s="350" t="s">
        <v>1159</v>
      </c>
      <c r="G46" s="26"/>
      <c r="H46" s="3"/>
      <c r="I46" s="3"/>
      <c r="J46" s="3"/>
      <c r="Q46" s="87" t="s">
        <v>1454</v>
      </c>
      <c r="R46" s="107" t="s">
        <v>1282</v>
      </c>
      <c r="S46" s="113" t="s">
        <v>1388</v>
      </c>
      <c r="T46" s="113" t="str">
        <f t="shared" si="0"/>
        <v>2.5 inches (65 mm)PVCSchedule 10</v>
      </c>
      <c r="U46" s="129" t="s">
        <v>1392</v>
      </c>
      <c r="Z46" s="115"/>
      <c r="AA46" s="115"/>
      <c r="AB46" s="115"/>
      <c r="AC46" s="115"/>
      <c r="AD46" s="115"/>
      <c r="AE46" s="115"/>
      <c r="AF46" s="115"/>
      <c r="AG46" s="115"/>
      <c r="AH46" s="115"/>
      <c r="AI46" s="115"/>
      <c r="AJ46" s="115"/>
      <c r="AK46" s="115"/>
      <c r="AL46" s="115"/>
      <c r="AM46" s="115"/>
      <c r="AN46" s="115"/>
      <c r="AO46" s="115"/>
      <c r="AP46" s="115" t="s">
        <v>1346</v>
      </c>
      <c r="AQ46" s="115" t="s">
        <v>1419</v>
      </c>
      <c r="AR46" s="115">
        <v>104</v>
      </c>
      <c r="AS46" s="115" t="s">
        <v>1420</v>
      </c>
    </row>
    <row r="47" spans="1:59" ht="15" customHeight="1" x14ac:dyDescent="0.25">
      <c r="A47" s="349" t="s">
        <v>2189</v>
      </c>
      <c r="B47" s="350" t="s">
        <v>1160</v>
      </c>
      <c r="G47" s="26"/>
      <c r="Q47" s="88" t="s">
        <v>1455</v>
      </c>
      <c r="R47" s="107" t="s">
        <v>1282</v>
      </c>
      <c r="S47" s="113" t="s">
        <v>1388</v>
      </c>
      <c r="T47" s="113" t="str">
        <f t="shared" si="0"/>
        <v>3 inches (80 mm)PVCSchedule 10</v>
      </c>
      <c r="U47" s="129" t="s">
        <v>1392</v>
      </c>
      <c r="Z47" s="115"/>
      <c r="AA47" s="115"/>
      <c r="AB47" s="115"/>
      <c r="AC47" s="115"/>
      <c r="AD47" s="115"/>
      <c r="AE47" s="115"/>
      <c r="AF47" s="115"/>
      <c r="AG47" s="115"/>
      <c r="AH47" s="115"/>
      <c r="AI47" s="115"/>
      <c r="AJ47" s="115"/>
      <c r="AK47" s="115"/>
      <c r="AL47" s="115"/>
      <c r="AM47" s="115"/>
      <c r="AN47" s="115"/>
      <c r="AO47" s="115"/>
      <c r="AP47" s="115" t="s">
        <v>1351</v>
      </c>
      <c r="AQ47" s="115" t="s">
        <v>1421</v>
      </c>
      <c r="AR47" s="115">
        <v>301</v>
      </c>
      <c r="AS47" s="115" t="s">
        <v>1348</v>
      </c>
    </row>
    <row r="48" spans="1:59" ht="15" customHeight="1" x14ac:dyDescent="0.25">
      <c r="A48" s="349" t="s">
        <v>2190</v>
      </c>
      <c r="B48" s="350" t="s">
        <v>1161</v>
      </c>
      <c r="G48" s="26"/>
      <c r="Q48" s="88" t="s">
        <v>1456</v>
      </c>
      <c r="R48" s="107" t="s">
        <v>1282</v>
      </c>
      <c r="S48" s="113" t="s">
        <v>1388</v>
      </c>
      <c r="T48" s="113" t="str">
        <f t="shared" si="0"/>
        <v>4 inches (100 mm)PVCSchedule 10</v>
      </c>
      <c r="U48" s="129" t="s">
        <v>1392</v>
      </c>
      <c r="Z48" s="115"/>
      <c r="AA48" s="115"/>
      <c r="AB48" s="115"/>
      <c r="AC48" s="115"/>
      <c r="AD48" s="115"/>
      <c r="AE48" s="115"/>
      <c r="AF48" s="115"/>
      <c r="AG48" s="115"/>
      <c r="AH48" s="115"/>
      <c r="AI48" s="115"/>
      <c r="AJ48" s="115"/>
      <c r="AK48" s="115"/>
      <c r="AL48" s="115"/>
      <c r="AM48" s="115"/>
      <c r="AN48" s="115"/>
      <c r="AO48" s="115"/>
      <c r="AP48" s="115" t="s">
        <v>1356</v>
      </c>
      <c r="AQ48" s="115" t="s">
        <v>1422</v>
      </c>
      <c r="AR48" s="133">
        <v>901</v>
      </c>
      <c r="AS48" s="134" t="s">
        <v>1369</v>
      </c>
    </row>
    <row r="49" spans="1:45" ht="15" customHeight="1" x14ac:dyDescent="0.25">
      <c r="A49" s="356" t="s">
        <v>3572</v>
      </c>
      <c r="B49" s="356" t="s">
        <v>3573</v>
      </c>
      <c r="G49" s="26"/>
      <c r="Q49" s="101" t="s">
        <v>1457</v>
      </c>
      <c r="R49" s="107" t="s">
        <v>1282</v>
      </c>
      <c r="S49" s="113" t="s">
        <v>1388</v>
      </c>
      <c r="T49" s="113" t="str">
        <f t="shared" si="0"/>
        <v>5 inches (125 mm)PVCSchedule 10</v>
      </c>
      <c r="U49" s="129" t="s">
        <v>1392</v>
      </c>
      <c r="Z49" s="115"/>
      <c r="AA49" s="115"/>
      <c r="AB49" s="115"/>
      <c r="AC49" s="115"/>
      <c r="AD49" s="115"/>
      <c r="AE49" s="115"/>
      <c r="AF49" s="115"/>
      <c r="AG49" s="115"/>
      <c r="AH49" s="115"/>
      <c r="AI49" s="115"/>
      <c r="AJ49" s="115"/>
      <c r="AK49" s="115"/>
      <c r="AL49" s="115"/>
      <c r="AM49" s="115"/>
      <c r="AN49" s="115"/>
      <c r="AO49" s="115"/>
      <c r="AP49" s="115" t="s">
        <v>1342</v>
      </c>
      <c r="AQ49" s="116" t="s">
        <v>1423</v>
      </c>
      <c r="AR49" s="133">
        <v>814</v>
      </c>
      <c r="AS49" s="115" t="s">
        <v>1376</v>
      </c>
    </row>
    <row r="50" spans="1:45" ht="15" customHeight="1" x14ac:dyDescent="0.25">
      <c r="A50" s="356" t="s">
        <v>3574</v>
      </c>
      <c r="B50" s="356" t="s">
        <v>3575</v>
      </c>
      <c r="Q50" s="101" t="s">
        <v>1458</v>
      </c>
      <c r="R50" s="107" t="s">
        <v>1282</v>
      </c>
      <c r="S50" s="113" t="s">
        <v>1388</v>
      </c>
      <c r="T50" s="113" t="str">
        <f t="shared" si="0"/>
        <v>6 inches (150 mm)PVCSchedule 10</v>
      </c>
      <c r="U50" s="129" t="s">
        <v>1392</v>
      </c>
      <c r="Z50" s="115"/>
      <c r="AA50" s="115"/>
      <c r="AB50" s="115"/>
      <c r="AC50" s="115"/>
      <c r="AD50" s="115"/>
      <c r="AE50" s="115"/>
      <c r="AF50" s="115"/>
      <c r="AG50" s="115"/>
      <c r="AH50" s="115"/>
      <c r="AI50" s="115"/>
      <c r="AJ50" s="115"/>
      <c r="AK50" s="115"/>
      <c r="AL50" s="115"/>
      <c r="AM50" s="115"/>
      <c r="AN50" s="115"/>
      <c r="AO50" s="115"/>
      <c r="AP50" s="115"/>
      <c r="AQ50" s="115"/>
      <c r="AR50" s="133">
        <v>801</v>
      </c>
      <c r="AS50" s="134" t="s">
        <v>1424</v>
      </c>
    </row>
    <row r="51" spans="1:45" ht="15" customHeight="1" x14ac:dyDescent="0.25">
      <c r="A51" s="356" t="s">
        <v>3576</v>
      </c>
      <c r="B51" s="356" t="s">
        <v>3577</v>
      </c>
      <c r="Q51" s="101" t="s">
        <v>1459</v>
      </c>
      <c r="R51" s="107" t="s">
        <v>1282</v>
      </c>
      <c r="S51" s="113" t="s">
        <v>1388</v>
      </c>
      <c r="T51" s="113" t="str">
        <f t="shared" si="0"/>
        <v>8 inches (200 mm)PVCSchedule 10</v>
      </c>
      <c r="U51" s="129" t="s">
        <v>1392</v>
      </c>
    </row>
    <row r="52" spans="1:45" ht="15" customHeight="1" x14ac:dyDescent="0.25">
      <c r="A52" s="356" t="s">
        <v>3578</v>
      </c>
      <c r="B52" s="356" t="s">
        <v>3579</v>
      </c>
      <c r="Q52" s="101" t="s">
        <v>1460</v>
      </c>
      <c r="R52" s="107" t="s">
        <v>1282</v>
      </c>
      <c r="S52" s="113" t="s">
        <v>1388</v>
      </c>
      <c r="T52" s="113" t="str">
        <f t="shared" si="0"/>
        <v>10 inches (250 mm)PVCSchedule 10</v>
      </c>
      <c r="U52" s="129" t="s">
        <v>1392</v>
      </c>
      <c r="Y52" s="135" t="s">
        <v>3</v>
      </c>
      <c r="Z52" s="136" t="s">
        <v>1425</v>
      </c>
      <c r="AA52" s="136" t="s">
        <v>1426</v>
      </c>
      <c r="AB52" s="137" t="s">
        <v>1427</v>
      </c>
      <c r="AC52" s="136" t="s">
        <v>1428</v>
      </c>
      <c r="AD52" s="136" t="s">
        <v>1429</v>
      </c>
      <c r="AE52" s="137" t="s">
        <v>1119</v>
      </c>
      <c r="AF52" s="137" t="s">
        <v>1378</v>
      </c>
      <c r="AG52" s="137" t="s">
        <v>1379</v>
      </c>
      <c r="AH52" s="137" t="s">
        <v>1380</v>
      </c>
      <c r="AI52" s="124"/>
      <c r="AJ52" s="136" t="s">
        <v>3</v>
      </c>
      <c r="AK52" s="136" t="s">
        <v>1117</v>
      </c>
      <c r="AL52" s="137" t="s">
        <v>1427</v>
      </c>
      <c r="AM52" s="137" t="s">
        <v>1119</v>
      </c>
      <c r="AN52" s="137" t="s">
        <v>1378</v>
      </c>
      <c r="AO52" s="137" t="s">
        <v>1379</v>
      </c>
      <c r="AP52" s="137" t="s">
        <v>1380</v>
      </c>
      <c r="AQ52" s="137" t="s">
        <v>1262</v>
      </c>
      <c r="AR52" s="138" t="s">
        <v>39</v>
      </c>
    </row>
    <row r="53" spans="1:45" ht="15" customHeight="1" x14ac:dyDescent="0.25">
      <c r="A53" s="356" t="s">
        <v>3580</v>
      </c>
      <c r="B53" s="356" t="s">
        <v>3581</v>
      </c>
      <c r="Q53" s="101" t="s">
        <v>1461</v>
      </c>
      <c r="R53" s="107" t="s">
        <v>1282</v>
      </c>
      <c r="S53" s="113" t="s">
        <v>1388</v>
      </c>
      <c r="T53" s="113" t="str">
        <f t="shared" si="0"/>
        <v>12 inches (300 mm)PVCSchedule 10</v>
      </c>
      <c r="U53" s="129" t="s">
        <v>1392</v>
      </c>
      <c r="Y53" s="126" t="str">
        <f>IF('F-3500'!S8="More Information Required","",'F-3500'!S8)</f>
        <v/>
      </c>
      <c r="Z53" t="str">
        <f>MID(Y53,1,4)</f>
        <v/>
      </c>
      <c r="AA53" t="str">
        <f>MID(Y53,5,2)</f>
        <v/>
      </c>
      <c r="AB53" s="9" t="str">
        <f>MID(Y53,8,2)</f>
        <v/>
      </c>
      <c r="AC53" t="str">
        <f>MID(Y53,11,1)</f>
        <v/>
      </c>
      <c r="AD53" t="str">
        <f>MID(Y53,12,1)</f>
        <v/>
      </c>
      <c r="AE53" t="str">
        <f>MID(Y53,14,1)</f>
        <v/>
      </c>
      <c r="AF53" t="str">
        <f>MID(Y53,15,1)</f>
        <v/>
      </c>
      <c r="AG53" t="str">
        <f>MID(Y53,16,1)</f>
        <v/>
      </c>
      <c r="AH53" t="str">
        <f>MID(Y53,17,1)</f>
        <v/>
      </c>
      <c r="AJ53" t="str">
        <f t="shared" ref="AJ53:AJ62" si="22">IF(Z53="F-35",$AA$43,"")</f>
        <v/>
      </c>
      <c r="AK53" t="str">
        <f t="shared" ref="AK53:AK62" si="23">IF(AA53="00",$AC$43,"")</f>
        <v/>
      </c>
      <c r="AL53" t="str">
        <f t="shared" ref="AL53:AL62" si="24">IF(AB53="11",$AE$43,IF(AB53="12",$AE$44,""))</f>
        <v/>
      </c>
      <c r="AM53" t="str">
        <f t="shared" ref="AM53:AM62" si="25">IF(AE53="1",$AG$43,"")</f>
        <v/>
      </c>
      <c r="AN53" t="str">
        <f t="shared" ref="AN53:AN62" si="26">IF(AF53="1",$AI$43,IF(AF53="2",$AI$44,IF(AF53="3",$AI$45,"")))</f>
        <v/>
      </c>
      <c r="AO53" t="str">
        <f t="shared" ref="AO53:AO62" si="27">IF(AG53="1",$AK$43,"")</f>
        <v/>
      </c>
      <c r="AP53" t="str">
        <f t="shared" ref="AP53:AP62" si="28">IF(AH53="1",$AO$43,"")</f>
        <v/>
      </c>
      <c r="AQ53" t="str">
        <f t="shared" ref="AQ53:AQ62" si="29">IF(AC53="A",$AQ$43,IF(AC53="B",$AQ$44,IF(AC53="C",$AQ$45,IF(AC53="D",$AQ$46,IF(AC53="E",$AQ$47,IF(AC53="F",$AQ$48,IF(AC53="X",$AQ$49,"")))))))</f>
        <v/>
      </c>
      <c r="AR53" s="125" t="str">
        <f>TRIM(CONCATENATE(AJ53,"",AK53,"",AL53,"",AN53,"",AO53,"",AP53,"",AQ53))</f>
        <v/>
      </c>
      <c r="AS53" s="139" t="s">
        <v>1312</v>
      </c>
    </row>
    <row r="54" spans="1:45" ht="15" customHeight="1" x14ac:dyDescent="0.25">
      <c r="A54" s="473" t="s">
        <v>253</v>
      </c>
      <c r="B54" s="473" t="s">
        <v>569</v>
      </c>
      <c r="Q54" s="101" t="s">
        <v>1462</v>
      </c>
      <c r="R54" s="107" t="s">
        <v>1282</v>
      </c>
      <c r="S54" s="113" t="s">
        <v>1388</v>
      </c>
      <c r="T54" s="113" t="str">
        <f t="shared" si="0"/>
        <v>14 inches (350 mm)PVCSchedule 10</v>
      </c>
      <c r="U54" s="129" t="s">
        <v>1392</v>
      </c>
      <c r="Y54" s="126" t="str">
        <f>IF('F-3500'!S9="More Information Required","",'F-3500'!S9)</f>
        <v/>
      </c>
      <c r="Z54" t="str">
        <f t="shared" ref="Z54:Z62" si="30">MID(Y54,1,4)</f>
        <v/>
      </c>
      <c r="AA54" t="str">
        <f t="shared" ref="AA54:AA62" si="31">MID(Y54,5,2)</f>
        <v/>
      </c>
      <c r="AB54" s="9" t="str">
        <f t="shared" ref="AB54:AB62" si="32">MID(Y54,8,2)</f>
        <v/>
      </c>
      <c r="AC54" t="str">
        <f t="shared" ref="AC54:AC62" si="33">MID(Y54,11,1)</f>
        <v/>
      </c>
      <c r="AD54" t="str">
        <f t="shared" ref="AD54:AD62" si="34">MID(Y54,12,1)</f>
        <v/>
      </c>
      <c r="AE54" t="str">
        <f t="shared" ref="AE54:AE62" si="35">MID(Y54,14,1)</f>
        <v/>
      </c>
      <c r="AF54" t="str">
        <f t="shared" ref="AF54:AF62" si="36">MID(Y54,15,1)</f>
        <v/>
      </c>
      <c r="AG54" t="str">
        <f t="shared" ref="AG54:AG62" si="37">MID(Y54,16,1)</f>
        <v/>
      </c>
      <c r="AH54" t="str">
        <f t="shared" ref="AH54:AH62" si="38">MID(Y54,17,1)</f>
        <v/>
      </c>
      <c r="AJ54" t="str">
        <f t="shared" si="22"/>
        <v/>
      </c>
      <c r="AK54" t="str">
        <f t="shared" si="23"/>
        <v/>
      </c>
      <c r="AL54" t="str">
        <f t="shared" si="24"/>
        <v/>
      </c>
      <c r="AM54" t="str">
        <f t="shared" si="25"/>
        <v/>
      </c>
      <c r="AN54" t="str">
        <f t="shared" si="26"/>
        <v/>
      </c>
      <c r="AO54" t="str">
        <f t="shared" si="27"/>
        <v/>
      </c>
      <c r="AP54" t="str">
        <f t="shared" si="28"/>
        <v/>
      </c>
      <c r="AQ54" t="str">
        <f t="shared" si="29"/>
        <v/>
      </c>
      <c r="AR54" s="125" t="str">
        <f t="shared" ref="AR54:AR62" si="39">TRIM(CONCATENATE(AJ54,"",AK54,"",AL54,"",AN54,"",AO54,"",AP54,"",AQ54))</f>
        <v/>
      </c>
    </row>
    <row r="55" spans="1:45" ht="15" customHeight="1" x14ac:dyDescent="0.25">
      <c r="A55" s="473" t="s">
        <v>254</v>
      </c>
      <c r="B55" s="473" t="s">
        <v>570</v>
      </c>
      <c r="Q55" s="101" t="s">
        <v>1463</v>
      </c>
      <c r="R55" s="107" t="s">
        <v>1282</v>
      </c>
      <c r="S55" s="113" t="s">
        <v>1388</v>
      </c>
      <c r="T55" s="113" t="str">
        <f t="shared" si="0"/>
        <v>16 inches (400 mm)PVCSchedule 10</v>
      </c>
      <c r="U55" s="129" t="s">
        <v>1392</v>
      </c>
      <c r="Y55" s="126" t="str">
        <f>IF('F-3500'!S10="More Information Required","",'F-3500'!S10)</f>
        <v/>
      </c>
      <c r="Z55" t="str">
        <f t="shared" si="30"/>
        <v/>
      </c>
      <c r="AA55" t="str">
        <f t="shared" si="31"/>
        <v/>
      </c>
      <c r="AB55" s="9" t="str">
        <f t="shared" si="32"/>
        <v/>
      </c>
      <c r="AC55" t="str">
        <f t="shared" si="33"/>
        <v/>
      </c>
      <c r="AD55" t="str">
        <f t="shared" si="34"/>
        <v/>
      </c>
      <c r="AE55" t="str">
        <f t="shared" si="35"/>
        <v/>
      </c>
      <c r="AF55" t="str">
        <f t="shared" si="36"/>
        <v/>
      </c>
      <c r="AG55" t="str">
        <f t="shared" si="37"/>
        <v/>
      </c>
      <c r="AH55" t="str">
        <f t="shared" si="38"/>
        <v/>
      </c>
      <c r="AJ55" t="str">
        <f t="shared" si="22"/>
        <v/>
      </c>
      <c r="AK55" t="str">
        <f t="shared" si="23"/>
        <v/>
      </c>
      <c r="AL55" t="str">
        <f t="shared" si="24"/>
        <v/>
      </c>
      <c r="AM55" t="str">
        <f t="shared" si="25"/>
        <v/>
      </c>
      <c r="AN55" t="str">
        <f t="shared" si="26"/>
        <v/>
      </c>
      <c r="AO55" t="str">
        <f t="shared" si="27"/>
        <v/>
      </c>
      <c r="AP55" t="str">
        <f t="shared" si="28"/>
        <v/>
      </c>
      <c r="AQ55" t="str">
        <f t="shared" si="29"/>
        <v/>
      </c>
      <c r="AR55" s="125" t="str">
        <f t="shared" si="39"/>
        <v/>
      </c>
    </row>
    <row r="56" spans="1:45" ht="15" customHeight="1" x14ac:dyDescent="0.25">
      <c r="A56" s="473" t="s">
        <v>245</v>
      </c>
      <c r="B56" s="473" t="s">
        <v>571</v>
      </c>
      <c r="Q56" s="101" t="s">
        <v>1464</v>
      </c>
      <c r="R56" s="107" t="s">
        <v>1282</v>
      </c>
      <c r="S56" s="113" t="s">
        <v>1388</v>
      </c>
      <c r="T56" s="113" t="str">
        <f t="shared" si="0"/>
        <v>18 inches (450 mm)PVCSchedule 10</v>
      </c>
      <c r="U56" s="129" t="s">
        <v>1392</v>
      </c>
      <c r="Y56" s="126" t="str">
        <f>IF('F-3500'!S11="More Information Required","",'F-3500'!S11)</f>
        <v/>
      </c>
      <c r="Z56" t="str">
        <f t="shared" si="30"/>
        <v/>
      </c>
      <c r="AA56" t="str">
        <f t="shared" si="31"/>
        <v/>
      </c>
      <c r="AB56" s="9" t="str">
        <f t="shared" si="32"/>
        <v/>
      </c>
      <c r="AC56" t="str">
        <f t="shared" si="33"/>
        <v/>
      </c>
      <c r="AD56" t="str">
        <f t="shared" si="34"/>
        <v/>
      </c>
      <c r="AE56" t="str">
        <f t="shared" si="35"/>
        <v/>
      </c>
      <c r="AF56" t="str">
        <f t="shared" si="36"/>
        <v/>
      </c>
      <c r="AG56" t="str">
        <f t="shared" si="37"/>
        <v/>
      </c>
      <c r="AH56" t="str">
        <f t="shared" si="38"/>
        <v/>
      </c>
      <c r="AJ56" t="str">
        <f t="shared" si="22"/>
        <v/>
      </c>
      <c r="AK56" t="str">
        <f t="shared" si="23"/>
        <v/>
      </c>
      <c r="AL56" t="str">
        <f t="shared" si="24"/>
        <v/>
      </c>
      <c r="AM56" t="str">
        <f t="shared" si="25"/>
        <v/>
      </c>
      <c r="AN56" t="str">
        <f t="shared" si="26"/>
        <v/>
      </c>
      <c r="AO56" t="str">
        <f t="shared" si="27"/>
        <v/>
      </c>
      <c r="AP56" t="str">
        <f t="shared" si="28"/>
        <v/>
      </c>
      <c r="AQ56" t="str">
        <f t="shared" si="29"/>
        <v/>
      </c>
      <c r="AR56" s="125" t="str">
        <f t="shared" si="39"/>
        <v/>
      </c>
    </row>
    <row r="57" spans="1:45" ht="15" customHeight="1" x14ac:dyDescent="0.25">
      <c r="A57" s="473" t="s">
        <v>260</v>
      </c>
      <c r="B57" s="473" t="s">
        <v>572</v>
      </c>
      <c r="Q57" s="101" t="s">
        <v>1465</v>
      </c>
      <c r="R57" s="107" t="s">
        <v>1282</v>
      </c>
      <c r="S57" s="113" t="s">
        <v>1388</v>
      </c>
      <c r="T57" s="113" t="str">
        <f t="shared" si="0"/>
        <v>20 inches (500 mm)PVCSchedule 10</v>
      </c>
      <c r="U57" s="129" t="s">
        <v>1392</v>
      </c>
      <c r="Y57" s="126" t="str">
        <f>IF('F-3500'!S12="More Information Required","",'F-3500'!S12)</f>
        <v/>
      </c>
      <c r="Z57" t="str">
        <f t="shared" si="30"/>
        <v/>
      </c>
      <c r="AA57" t="str">
        <f t="shared" si="31"/>
        <v/>
      </c>
      <c r="AB57" s="9" t="str">
        <f t="shared" si="32"/>
        <v/>
      </c>
      <c r="AC57" t="str">
        <f t="shared" si="33"/>
        <v/>
      </c>
      <c r="AD57" t="str">
        <f t="shared" si="34"/>
        <v/>
      </c>
      <c r="AE57" t="str">
        <f t="shared" si="35"/>
        <v/>
      </c>
      <c r="AF57" t="str">
        <f t="shared" si="36"/>
        <v/>
      </c>
      <c r="AG57" t="str">
        <f t="shared" si="37"/>
        <v/>
      </c>
      <c r="AH57" t="str">
        <f t="shared" si="38"/>
        <v/>
      </c>
      <c r="AJ57" t="str">
        <f t="shared" si="22"/>
        <v/>
      </c>
      <c r="AK57" t="str">
        <f t="shared" si="23"/>
        <v/>
      </c>
      <c r="AL57" t="str">
        <f t="shared" si="24"/>
        <v/>
      </c>
      <c r="AM57" t="str">
        <f t="shared" si="25"/>
        <v/>
      </c>
      <c r="AN57" t="str">
        <f t="shared" si="26"/>
        <v/>
      </c>
      <c r="AO57" t="str">
        <f t="shared" si="27"/>
        <v/>
      </c>
      <c r="AP57" t="str">
        <f t="shared" si="28"/>
        <v/>
      </c>
      <c r="AQ57" t="str">
        <f t="shared" si="29"/>
        <v/>
      </c>
      <c r="AR57" s="125" t="str">
        <f t="shared" si="39"/>
        <v/>
      </c>
    </row>
    <row r="58" spans="1:45" ht="15" customHeight="1" x14ac:dyDescent="0.25">
      <c r="A58" s="473" t="s">
        <v>2191</v>
      </c>
      <c r="B58" s="473" t="s">
        <v>2192</v>
      </c>
      <c r="Q58" s="101" t="s">
        <v>1466</v>
      </c>
      <c r="R58" s="107" t="s">
        <v>1282</v>
      </c>
      <c r="S58" s="113" t="s">
        <v>1388</v>
      </c>
      <c r="T58" s="113" t="str">
        <f t="shared" si="0"/>
        <v>24 inches (600 mm)PVCSchedule 10</v>
      </c>
      <c r="U58" s="129" t="s">
        <v>1392</v>
      </c>
      <c r="Y58" s="126" t="str">
        <f>IF('F-3500'!S13="More Information Required","",'F-3500'!S13)</f>
        <v/>
      </c>
      <c r="Z58" t="str">
        <f t="shared" si="30"/>
        <v/>
      </c>
      <c r="AA58" t="str">
        <f t="shared" si="31"/>
        <v/>
      </c>
      <c r="AB58" s="9" t="str">
        <f t="shared" si="32"/>
        <v/>
      </c>
      <c r="AC58" t="str">
        <f t="shared" si="33"/>
        <v/>
      </c>
      <c r="AD58" t="str">
        <f t="shared" si="34"/>
        <v/>
      </c>
      <c r="AE58" t="str">
        <f t="shared" si="35"/>
        <v/>
      </c>
      <c r="AF58" t="str">
        <f t="shared" si="36"/>
        <v/>
      </c>
      <c r="AG58" t="str">
        <f t="shared" si="37"/>
        <v/>
      </c>
      <c r="AH58" t="str">
        <f t="shared" si="38"/>
        <v/>
      </c>
      <c r="AJ58" t="str">
        <f t="shared" si="22"/>
        <v/>
      </c>
      <c r="AK58" t="str">
        <f t="shared" si="23"/>
        <v/>
      </c>
      <c r="AL58" t="str">
        <f t="shared" si="24"/>
        <v/>
      </c>
      <c r="AM58" t="str">
        <f t="shared" si="25"/>
        <v/>
      </c>
      <c r="AN58" t="str">
        <f t="shared" si="26"/>
        <v/>
      </c>
      <c r="AO58" t="str">
        <f t="shared" si="27"/>
        <v/>
      </c>
      <c r="AP58" t="str">
        <f t="shared" si="28"/>
        <v/>
      </c>
      <c r="AQ58" t="str">
        <f t="shared" si="29"/>
        <v/>
      </c>
      <c r="AR58" s="125" t="str">
        <f t="shared" si="39"/>
        <v/>
      </c>
    </row>
    <row r="59" spans="1:45" ht="15" customHeight="1" x14ac:dyDescent="0.25">
      <c r="A59" s="473" t="s">
        <v>252</v>
      </c>
      <c r="B59" s="473" t="s">
        <v>573</v>
      </c>
      <c r="Q59" s="86" t="s">
        <v>1453</v>
      </c>
      <c r="R59" s="107" t="s">
        <v>1277</v>
      </c>
      <c r="S59" s="107" t="s">
        <v>1304</v>
      </c>
      <c r="T59" s="113" t="str">
        <f t="shared" si="0"/>
        <v>2 inches (50 mm)Carbon SteelSchedule 40</v>
      </c>
      <c r="U59" s="108" t="s">
        <v>1328</v>
      </c>
      <c r="Y59" s="126" t="str">
        <f>IF('F-3500'!S14="More Information Required","",'F-3500'!S14)</f>
        <v/>
      </c>
      <c r="Z59" t="str">
        <f t="shared" si="30"/>
        <v/>
      </c>
      <c r="AA59" t="str">
        <f t="shared" si="31"/>
        <v/>
      </c>
      <c r="AB59" s="9" t="str">
        <f t="shared" si="32"/>
        <v/>
      </c>
      <c r="AC59" t="str">
        <f t="shared" si="33"/>
        <v/>
      </c>
      <c r="AD59" t="str">
        <f t="shared" si="34"/>
        <v/>
      </c>
      <c r="AE59" t="str">
        <f t="shared" si="35"/>
        <v/>
      </c>
      <c r="AF59" t="str">
        <f t="shared" si="36"/>
        <v/>
      </c>
      <c r="AG59" t="str">
        <f t="shared" si="37"/>
        <v/>
      </c>
      <c r="AH59" t="str">
        <f t="shared" si="38"/>
        <v/>
      </c>
      <c r="AJ59" t="str">
        <f t="shared" si="22"/>
        <v/>
      </c>
      <c r="AK59" t="str">
        <f t="shared" si="23"/>
        <v/>
      </c>
      <c r="AL59" t="str">
        <f t="shared" si="24"/>
        <v/>
      </c>
      <c r="AM59" t="str">
        <f t="shared" si="25"/>
        <v/>
      </c>
      <c r="AN59" t="str">
        <f t="shared" si="26"/>
        <v/>
      </c>
      <c r="AO59" t="str">
        <f t="shared" si="27"/>
        <v/>
      </c>
      <c r="AP59" t="str">
        <f t="shared" si="28"/>
        <v/>
      </c>
      <c r="AQ59" t="str">
        <f t="shared" si="29"/>
        <v/>
      </c>
      <c r="AR59" s="125" t="str">
        <f t="shared" si="39"/>
        <v/>
      </c>
    </row>
    <row r="60" spans="1:45" ht="15" customHeight="1" x14ac:dyDescent="0.25">
      <c r="A60" s="473" t="s">
        <v>256</v>
      </c>
      <c r="B60" s="473" t="s">
        <v>574</v>
      </c>
      <c r="Q60" s="87" t="s">
        <v>1454</v>
      </c>
      <c r="R60" s="107" t="s">
        <v>1277</v>
      </c>
      <c r="S60" s="107" t="s">
        <v>1304</v>
      </c>
      <c r="T60" s="113" t="str">
        <f t="shared" si="0"/>
        <v>2.5 inches (65 mm)Carbon SteelSchedule 40</v>
      </c>
      <c r="U60" s="108" t="s">
        <v>1305</v>
      </c>
      <c r="Y60" s="126" t="str">
        <f>IF('F-3500'!S15="More Information Required","",'F-3500'!S15)</f>
        <v/>
      </c>
      <c r="Z60" t="str">
        <f t="shared" si="30"/>
        <v/>
      </c>
      <c r="AA60" t="str">
        <f t="shared" si="31"/>
        <v/>
      </c>
      <c r="AB60" s="9" t="str">
        <f t="shared" si="32"/>
        <v/>
      </c>
      <c r="AC60" t="str">
        <f t="shared" si="33"/>
        <v/>
      </c>
      <c r="AD60" t="str">
        <f t="shared" si="34"/>
        <v/>
      </c>
      <c r="AE60" t="str">
        <f t="shared" si="35"/>
        <v/>
      </c>
      <c r="AF60" t="str">
        <f t="shared" si="36"/>
        <v/>
      </c>
      <c r="AG60" t="str">
        <f t="shared" si="37"/>
        <v/>
      </c>
      <c r="AH60" t="str">
        <f t="shared" si="38"/>
        <v/>
      </c>
      <c r="AJ60" t="str">
        <f t="shared" si="22"/>
        <v/>
      </c>
      <c r="AK60" t="str">
        <f t="shared" si="23"/>
        <v/>
      </c>
      <c r="AL60" t="str">
        <f t="shared" si="24"/>
        <v/>
      </c>
      <c r="AM60" t="str">
        <f t="shared" si="25"/>
        <v/>
      </c>
      <c r="AN60" t="str">
        <f t="shared" si="26"/>
        <v/>
      </c>
      <c r="AO60" t="str">
        <f t="shared" si="27"/>
        <v/>
      </c>
      <c r="AP60" t="str">
        <f t="shared" si="28"/>
        <v/>
      </c>
      <c r="AQ60" t="str">
        <f t="shared" si="29"/>
        <v/>
      </c>
      <c r="AR60" s="125" t="str">
        <f t="shared" si="39"/>
        <v/>
      </c>
    </row>
    <row r="61" spans="1:45" ht="15" customHeight="1" x14ac:dyDescent="0.25">
      <c r="A61" s="473" t="s">
        <v>258</v>
      </c>
      <c r="B61" s="473" t="s">
        <v>575</v>
      </c>
      <c r="Q61" s="88" t="s">
        <v>1455</v>
      </c>
      <c r="R61" s="107" t="s">
        <v>1277</v>
      </c>
      <c r="S61" s="107" t="s">
        <v>1304</v>
      </c>
      <c r="T61" s="113" t="str">
        <f t="shared" si="0"/>
        <v>3 inches (80 mm)Carbon SteelSchedule 40</v>
      </c>
      <c r="U61" s="108" t="s">
        <v>1305</v>
      </c>
      <c r="Y61" s="126" t="str">
        <f>IF('F-3500'!S16="More Information Required","",'F-3500'!S16)</f>
        <v/>
      </c>
      <c r="Z61" t="str">
        <f t="shared" si="30"/>
        <v/>
      </c>
      <c r="AA61" t="str">
        <f t="shared" si="31"/>
        <v/>
      </c>
      <c r="AB61" s="9" t="str">
        <f t="shared" si="32"/>
        <v/>
      </c>
      <c r="AC61" t="str">
        <f t="shared" si="33"/>
        <v/>
      </c>
      <c r="AD61" t="str">
        <f t="shared" si="34"/>
        <v/>
      </c>
      <c r="AE61" t="str">
        <f t="shared" si="35"/>
        <v/>
      </c>
      <c r="AF61" t="str">
        <f t="shared" si="36"/>
        <v/>
      </c>
      <c r="AG61" t="str">
        <f t="shared" si="37"/>
        <v/>
      </c>
      <c r="AH61" t="str">
        <f t="shared" si="38"/>
        <v/>
      </c>
      <c r="AJ61" t="str">
        <f t="shared" si="22"/>
        <v/>
      </c>
      <c r="AK61" t="str">
        <f t="shared" si="23"/>
        <v/>
      </c>
      <c r="AL61" t="str">
        <f t="shared" si="24"/>
        <v/>
      </c>
      <c r="AM61" t="str">
        <f t="shared" si="25"/>
        <v/>
      </c>
      <c r="AN61" t="str">
        <f t="shared" si="26"/>
        <v/>
      </c>
      <c r="AO61" t="str">
        <f t="shared" si="27"/>
        <v/>
      </c>
      <c r="AP61" t="str">
        <f t="shared" si="28"/>
        <v/>
      </c>
      <c r="AQ61" t="str">
        <f t="shared" si="29"/>
        <v/>
      </c>
      <c r="AR61" s="125" t="str">
        <f t="shared" si="39"/>
        <v/>
      </c>
    </row>
    <row r="62" spans="1:45" ht="15" customHeight="1" x14ac:dyDescent="0.25">
      <c r="A62" s="473" t="s">
        <v>2193</v>
      </c>
      <c r="B62" s="473" t="s">
        <v>2194</v>
      </c>
      <c r="Q62" s="88" t="s">
        <v>1456</v>
      </c>
      <c r="R62" s="107" t="s">
        <v>1277</v>
      </c>
      <c r="S62" s="107" t="s">
        <v>1304</v>
      </c>
      <c r="T62" s="113" t="str">
        <f t="shared" si="0"/>
        <v>4 inches (100 mm)Carbon SteelSchedule 40</v>
      </c>
      <c r="U62" s="108" t="s">
        <v>1365</v>
      </c>
      <c r="Y62" s="140" t="str">
        <f>IF('F-3500'!S17="More Information Required","",'F-3500'!S17)</f>
        <v/>
      </c>
      <c r="Z62" s="127" t="str">
        <f t="shared" si="30"/>
        <v/>
      </c>
      <c r="AA62" s="127" t="str">
        <f t="shared" si="31"/>
        <v/>
      </c>
      <c r="AB62" s="141" t="str">
        <f t="shared" si="32"/>
        <v/>
      </c>
      <c r="AC62" s="127" t="str">
        <f t="shared" si="33"/>
        <v/>
      </c>
      <c r="AD62" s="127" t="str">
        <f t="shared" si="34"/>
        <v/>
      </c>
      <c r="AE62" s="127" t="str">
        <f t="shared" si="35"/>
        <v/>
      </c>
      <c r="AF62" s="127" t="str">
        <f t="shared" si="36"/>
        <v/>
      </c>
      <c r="AG62" s="127" t="str">
        <f t="shared" si="37"/>
        <v/>
      </c>
      <c r="AH62" s="127" t="str">
        <f t="shared" si="38"/>
        <v/>
      </c>
      <c r="AI62" s="127"/>
      <c r="AJ62" s="127" t="str">
        <f t="shared" si="22"/>
        <v/>
      </c>
      <c r="AK62" s="127" t="str">
        <f t="shared" si="23"/>
        <v/>
      </c>
      <c r="AL62" s="127" t="str">
        <f t="shared" si="24"/>
        <v/>
      </c>
      <c r="AM62" s="127" t="str">
        <f t="shared" si="25"/>
        <v/>
      </c>
      <c r="AN62" s="127" t="str">
        <f t="shared" si="26"/>
        <v/>
      </c>
      <c r="AO62" s="127" t="str">
        <f t="shared" si="27"/>
        <v/>
      </c>
      <c r="AP62" s="127" t="str">
        <f t="shared" si="28"/>
        <v/>
      </c>
      <c r="AQ62" s="127" t="str">
        <f t="shared" si="29"/>
        <v/>
      </c>
      <c r="AR62" s="128" t="str">
        <f t="shared" si="39"/>
        <v/>
      </c>
    </row>
    <row r="63" spans="1:45" ht="15" customHeight="1" x14ac:dyDescent="0.25">
      <c r="A63" s="473" t="s">
        <v>257</v>
      </c>
      <c r="B63" s="473" t="s">
        <v>2629</v>
      </c>
      <c r="F63" s="145"/>
      <c r="G63" s="145"/>
      <c r="H63" s="145"/>
      <c r="I63" s="145"/>
      <c r="J63" s="145"/>
      <c r="K63" s="145"/>
      <c r="Q63" s="101" t="s">
        <v>1457</v>
      </c>
      <c r="R63" s="107" t="s">
        <v>1277</v>
      </c>
      <c r="S63" s="107" t="s">
        <v>1304</v>
      </c>
      <c r="T63" s="113" t="str">
        <f t="shared" si="0"/>
        <v>5 inches (125 mm)Carbon SteelSchedule 40</v>
      </c>
      <c r="U63" s="108" t="s">
        <v>1362</v>
      </c>
    </row>
    <row r="64" spans="1:45" ht="15" customHeight="1" x14ac:dyDescent="0.25">
      <c r="A64" s="473" t="s">
        <v>263</v>
      </c>
      <c r="B64" s="473" t="s">
        <v>2630</v>
      </c>
      <c r="Q64" s="101" t="s">
        <v>1458</v>
      </c>
      <c r="R64" s="107" t="s">
        <v>1277</v>
      </c>
      <c r="S64" s="107" t="s">
        <v>1304</v>
      </c>
      <c r="T64" s="113" t="str">
        <f t="shared" si="0"/>
        <v>6 inches (150 mm)Carbon SteelSchedule 40</v>
      </c>
      <c r="U64" s="108" t="s">
        <v>1362</v>
      </c>
      <c r="Y64" s="135" t="s">
        <v>3</v>
      </c>
      <c r="Z64" s="136" t="s">
        <v>1425</v>
      </c>
      <c r="AA64" s="136" t="s">
        <v>1426</v>
      </c>
      <c r="AB64" s="137" t="s">
        <v>1427</v>
      </c>
      <c r="AC64" s="136" t="s">
        <v>1428</v>
      </c>
      <c r="AD64" s="136" t="s">
        <v>1429</v>
      </c>
      <c r="AE64" s="137" t="s">
        <v>1119</v>
      </c>
      <c r="AF64" s="137" t="s">
        <v>1378</v>
      </c>
      <c r="AG64" s="137" t="s">
        <v>1379</v>
      </c>
      <c r="AH64" s="137" t="s">
        <v>1380</v>
      </c>
      <c r="AI64" s="124"/>
      <c r="AJ64" s="136" t="s">
        <v>3</v>
      </c>
      <c r="AK64" s="136" t="s">
        <v>1117</v>
      </c>
      <c r="AL64" s="137" t="s">
        <v>1427</v>
      </c>
      <c r="AM64" s="137" t="s">
        <v>1119</v>
      </c>
      <c r="AN64" s="137" t="s">
        <v>1378</v>
      </c>
      <c r="AO64" s="137" t="s">
        <v>1379</v>
      </c>
      <c r="AP64" s="137" t="s">
        <v>1380</v>
      </c>
      <c r="AQ64" s="137" t="s">
        <v>1262</v>
      </c>
      <c r="AR64" s="138" t="s">
        <v>39</v>
      </c>
    </row>
    <row r="65" spans="1:44" ht="15" customHeight="1" x14ac:dyDescent="0.25">
      <c r="A65" s="473" t="s">
        <v>249</v>
      </c>
      <c r="B65" s="473" t="s">
        <v>576</v>
      </c>
      <c r="F65" s="1"/>
      <c r="G65" s="1"/>
      <c r="Q65" s="101" t="s">
        <v>1459</v>
      </c>
      <c r="R65" s="107" t="s">
        <v>1277</v>
      </c>
      <c r="S65" s="107" t="s">
        <v>1304</v>
      </c>
      <c r="T65" s="113" t="str">
        <f t="shared" si="0"/>
        <v>8 inches (200 mm)Carbon SteelSchedule 40</v>
      </c>
      <c r="U65" s="108" t="s">
        <v>1365</v>
      </c>
      <c r="Y65" s="140" t="str">
        <f>'System-10 &amp; F-3500'!C24</f>
        <v>F-3500--0-111</v>
      </c>
      <c r="Z65" s="127" t="str">
        <f>MID(Y65,1,4)</f>
        <v>F-35</v>
      </c>
      <c r="AA65" s="127" t="str">
        <f>MID(Y65,5,2)</f>
        <v>00</v>
      </c>
      <c r="AB65" s="141" t="str">
        <f>MID(Y65,8,2)</f>
        <v>-0</v>
      </c>
      <c r="AC65" s="127" t="str">
        <f>MID(Y65,11,1)</f>
        <v>1</v>
      </c>
      <c r="AD65" s="127" t="str">
        <f>MID(Y65,12,1)</f>
        <v>1</v>
      </c>
      <c r="AE65" s="127" t="str">
        <f>MID(Y65,14,1)</f>
        <v/>
      </c>
      <c r="AF65" s="127" t="str">
        <f>MID(Y65,15,1)</f>
        <v/>
      </c>
      <c r="AG65" s="127" t="str">
        <f>MID(Y65,16,1)</f>
        <v/>
      </c>
      <c r="AH65" s="127" t="str">
        <f>MID(Y65,17,1)</f>
        <v/>
      </c>
      <c r="AI65" s="127"/>
      <c r="AJ65" s="127" t="str">
        <f>IF(Z65="F-35",$AA$43,"")</f>
        <v>Electromagnetic</v>
      </c>
      <c r="AK65" s="127" t="str">
        <f>IF(AA65="00",$AC$43,"")</f>
        <v xml:space="preserve"> insertion flow meter</v>
      </c>
      <c r="AL65" s="127" t="str">
        <f>IF(AB65="11",$AE$43,IF(AB65="12",$AE$44,""))</f>
        <v/>
      </c>
      <c r="AM65" s="127" t="str">
        <f>IF(AE65="1",$AG$43,"")</f>
        <v/>
      </c>
      <c r="AN65" s="127" t="str">
        <f>IF(AF65="1",$AI$43,IF(AF65="2",$AI$44,IF(AF65="3",$AI$45,"")))</f>
        <v/>
      </c>
      <c r="AO65" s="127" t="str">
        <f>IF(AG65="1",$AK$43,"")</f>
        <v/>
      </c>
      <c r="AP65" s="127" t="str">
        <f>IF(AH65="1",$AO$43,"")</f>
        <v/>
      </c>
      <c r="AQ65" s="127" t="str">
        <f>IF(AC65="A",$AQ$43,IF(AC65="B",$AQ$44,IF(AC65="C",$AQ$45,IF(AC65="D",$AQ$46,IF(AC65="E",$AQ$47,IF(AC65="F",$AQ$48,IF(AC65="X",$AQ$49,"")))))))</f>
        <v/>
      </c>
      <c r="AR65" s="128" t="str">
        <f>TRIM(CONCATENATE(AJ65,"",AK65,"",AL65,"",AN65,"",AO65,"",AP65,"",AQ65))</f>
        <v>Electromagnetic insertion flow meter</v>
      </c>
    </row>
    <row r="66" spans="1:44" ht="15" customHeight="1" x14ac:dyDescent="0.25">
      <c r="A66" s="473" t="s">
        <v>2195</v>
      </c>
      <c r="B66" s="473" t="s">
        <v>2196</v>
      </c>
      <c r="F66" s="1"/>
      <c r="G66" s="1"/>
      <c r="Q66" s="101" t="s">
        <v>1460</v>
      </c>
      <c r="R66" s="107" t="s">
        <v>1277</v>
      </c>
      <c r="S66" s="107" t="s">
        <v>1304</v>
      </c>
      <c r="T66" s="113" t="str">
        <f t="shared" si="0"/>
        <v>10 inches (250 mm)Carbon SteelSchedule 40</v>
      </c>
      <c r="U66" s="108" t="s">
        <v>1362</v>
      </c>
    </row>
    <row r="67" spans="1:44" ht="15" customHeight="1" x14ac:dyDescent="0.25">
      <c r="A67" s="473" t="s">
        <v>250</v>
      </c>
      <c r="B67" s="473" t="s">
        <v>577</v>
      </c>
      <c r="F67" s="1"/>
      <c r="G67" s="1"/>
      <c r="Q67" s="101" t="s">
        <v>1461</v>
      </c>
      <c r="R67" s="107" t="s">
        <v>1277</v>
      </c>
      <c r="S67" s="107" t="s">
        <v>1304</v>
      </c>
      <c r="T67" s="113" t="str">
        <f t="shared" si="0"/>
        <v>12 inches (300 mm)Carbon SteelSchedule 40</v>
      </c>
      <c r="U67" s="108" t="s">
        <v>1328</v>
      </c>
      <c r="Y67" s="135" t="s">
        <v>3</v>
      </c>
      <c r="Z67" s="136" t="s">
        <v>1425</v>
      </c>
      <c r="AA67" s="136" t="s">
        <v>1426</v>
      </c>
      <c r="AB67" s="137" t="s">
        <v>1427</v>
      </c>
      <c r="AC67" s="136" t="s">
        <v>1428</v>
      </c>
      <c r="AD67" s="136" t="s">
        <v>1429</v>
      </c>
      <c r="AE67" s="137" t="s">
        <v>1119</v>
      </c>
      <c r="AF67" s="137" t="s">
        <v>1378</v>
      </c>
      <c r="AG67" s="137" t="s">
        <v>1379</v>
      </c>
      <c r="AH67" s="137" t="s">
        <v>1380</v>
      </c>
      <c r="AI67" s="124"/>
      <c r="AJ67" s="136" t="s">
        <v>3</v>
      </c>
      <c r="AK67" s="136" t="s">
        <v>1117</v>
      </c>
      <c r="AL67" s="137" t="s">
        <v>1427</v>
      </c>
      <c r="AM67" s="137" t="s">
        <v>1119</v>
      </c>
      <c r="AN67" s="137" t="s">
        <v>1378</v>
      </c>
      <c r="AO67" s="137" t="s">
        <v>1379</v>
      </c>
      <c r="AP67" s="137" t="s">
        <v>1380</v>
      </c>
      <c r="AQ67" s="137" t="s">
        <v>1262</v>
      </c>
      <c r="AR67" s="138" t="s">
        <v>39</v>
      </c>
    </row>
    <row r="68" spans="1:44" ht="15" customHeight="1" x14ac:dyDescent="0.25">
      <c r="A68" s="473" t="s">
        <v>265</v>
      </c>
      <c r="B68" s="473" t="s">
        <v>578</v>
      </c>
      <c r="F68" s="1"/>
      <c r="G68" s="1"/>
      <c r="Q68" s="101" t="s">
        <v>1462</v>
      </c>
      <c r="R68" s="107" t="s">
        <v>1277</v>
      </c>
      <c r="S68" s="107" t="s">
        <v>1304</v>
      </c>
      <c r="T68" s="113" t="str">
        <f t="shared" ref="T68:T131" si="40">_xlfn.CONCAT(Q68,R68,S68)</f>
        <v>14 inches (350 mm)Carbon SteelSchedule 40</v>
      </c>
      <c r="U68" s="108" t="s">
        <v>1362</v>
      </c>
      <c r="Y68" s="140" t="str">
        <f>'System-20 &amp; F-3500'!C23</f>
        <v>F-3500--0-111</v>
      </c>
      <c r="Z68" s="127" t="str">
        <f>MID(Y68,1,4)</f>
        <v>F-35</v>
      </c>
      <c r="AA68" s="127" t="str">
        <f>MID(Y68,5,2)</f>
        <v>00</v>
      </c>
      <c r="AB68" s="141" t="str">
        <f>MID(Y68,8,2)</f>
        <v>-0</v>
      </c>
      <c r="AC68" s="127" t="str">
        <f>MID(Y68,11,1)</f>
        <v>1</v>
      </c>
      <c r="AD68" s="127" t="str">
        <f>MID(Y68,12,1)</f>
        <v>1</v>
      </c>
      <c r="AE68" s="127" t="str">
        <f>MID(Y68,14,1)</f>
        <v/>
      </c>
      <c r="AF68" s="127" t="str">
        <f>MID(Y68,15,1)</f>
        <v/>
      </c>
      <c r="AG68" s="127" t="str">
        <f>MID(Y68,16,1)</f>
        <v/>
      </c>
      <c r="AH68" s="127" t="str">
        <f>MID(Y68,17,1)</f>
        <v/>
      </c>
      <c r="AI68" s="127"/>
      <c r="AJ68" s="127" t="str">
        <f>IF(Z68="F-35",$AA$43,"")</f>
        <v>Electromagnetic</v>
      </c>
      <c r="AK68" s="127" t="str">
        <f>IF(AA68="00",$AC$43,"")</f>
        <v xml:space="preserve"> insertion flow meter</v>
      </c>
      <c r="AL68" s="127" t="str">
        <f>IF(AB68="11",$AE$43,IF(AB68="12",$AE$44,""))</f>
        <v/>
      </c>
      <c r="AM68" s="127" t="str">
        <f>IF(AE68="1",$AG$43,"")</f>
        <v/>
      </c>
      <c r="AN68" s="127" t="str">
        <f>IF(AF68="1",$AI$43,IF(AF68="2",$AI$44,IF(AF68="3",$AI$45,"")))</f>
        <v/>
      </c>
      <c r="AO68" s="127" t="str">
        <f>IF(AG68="1",$AK$43,"")</f>
        <v/>
      </c>
      <c r="AP68" s="127" t="str">
        <f>IF(AH68="1",$AO$43,"")</f>
        <v/>
      </c>
      <c r="AQ68" s="127" t="str">
        <f>IF(AC68="A",$AQ$43,IF(AC68="B",$AQ$44,IF(AC68="C",$AQ$45,IF(AC68="D",$AQ$46,IF(AC68="E",$AQ$47,IF(AC68="F",$AQ$48,IF(AC68="X",$AQ$49,"")))))))</f>
        <v/>
      </c>
      <c r="AR68" s="128" t="str">
        <f>TRIM(CONCATENATE(AJ68,"",AK68,"",AL68,"",AN68,"",AO68,"",AP68,"",AQ68))</f>
        <v>Electromagnetic insertion flow meter</v>
      </c>
    </row>
    <row r="69" spans="1:44" ht="15" customHeight="1" x14ac:dyDescent="0.25">
      <c r="A69" s="473" t="s">
        <v>2197</v>
      </c>
      <c r="B69" s="473" t="s">
        <v>2198</v>
      </c>
      <c r="Q69" s="101" t="s">
        <v>1463</v>
      </c>
      <c r="R69" s="107" t="s">
        <v>1277</v>
      </c>
      <c r="S69" s="107" t="s">
        <v>1304</v>
      </c>
      <c r="T69" s="113" t="str">
        <f t="shared" si="40"/>
        <v>16 inches (400 mm)Carbon SteelSchedule 40</v>
      </c>
      <c r="U69" s="108" t="s">
        <v>1305</v>
      </c>
    </row>
    <row r="70" spans="1:44" ht="15" customHeight="1" x14ac:dyDescent="0.25">
      <c r="A70" s="473" t="s">
        <v>251</v>
      </c>
      <c r="B70" s="473" t="s">
        <v>579</v>
      </c>
      <c r="Q70" s="101" t="s">
        <v>1464</v>
      </c>
      <c r="R70" s="107" t="s">
        <v>1277</v>
      </c>
      <c r="S70" s="107" t="s">
        <v>1304</v>
      </c>
      <c r="T70" s="113" t="str">
        <f t="shared" si="40"/>
        <v>18 inches (450 mm)Carbon SteelSchedule 40</v>
      </c>
      <c r="U70" s="108" t="s">
        <v>1365</v>
      </c>
    </row>
    <row r="71" spans="1:44" ht="15" customHeight="1" x14ac:dyDescent="0.25">
      <c r="A71" s="473" t="s">
        <v>247</v>
      </c>
      <c r="B71" s="473" t="s">
        <v>580</v>
      </c>
      <c r="Q71" s="101" t="s">
        <v>1465</v>
      </c>
      <c r="R71" s="107" t="s">
        <v>1277</v>
      </c>
      <c r="S71" s="107" t="s">
        <v>1304</v>
      </c>
      <c r="T71" s="113" t="str">
        <f t="shared" si="40"/>
        <v>20 inches (500 mm)Carbon SteelSchedule 40</v>
      </c>
      <c r="U71" s="108" t="s">
        <v>1305</v>
      </c>
    </row>
    <row r="72" spans="1:44" ht="15" customHeight="1" x14ac:dyDescent="0.25">
      <c r="A72" s="473" t="s">
        <v>2199</v>
      </c>
      <c r="B72" s="473" t="s">
        <v>2200</v>
      </c>
      <c r="Q72" s="101" t="s">
        <v>1466</v>
      </c>
      <c r="R72" s="107" t="s">
        <v>1277</v>
      </c>
      <c r="S72" s="107" t="s">
        <v>1304</v>
      </c>
      <c r="T72" s="113" t="str">
        <f t="shared" si="40"/>
        <v>24 inches (600 mm)Carbon SteelSchedule 40</v>
      </c>
      <c r="U72" s="108" t="s">
        <v>1328</v>
      </c>
    </row>
    <row r="73" spans="1:44" ht="15" customHeight="1" x14ac:dyDescent="0.25">
      <c r="A73" s="473" t="s">
        <v>261</v>
      </c>
      <c r="B73" s="473" t="s">
        <v>581</v>
      </c>
      <c r="Q73" s="86" t="s">
        <v>1453</v>
      </c>
      <c r="R73" s="107" t="s">
        <v>1277</v>
      </c>
      <c r="S73" s="107" t="s">
        <v>1374</v>
      </c>
      <c r="T73" s="113" t="str">
        <f t="shared" si="40"/>
        <v>2 inches (50 mm)Carbon SteelSchedule 80</v>
      </c>
      <c r="U73" s="108" t="s">
        <v>1305</v>
      </c>
    </row>
    <row r="74" spans="1:44" ht="15" customHeight="1" x14ac:dyDescent="0.25">
      <c r="A74" s="473" t="s">
        <v>255</v>
      </c>
      <c r="B74" s="473" t="s">
        <v>2631</v>
      </c>
      <c r="Q74" s="87" t="s">
        <v>1454</v>
      </c>
      <c r="R74" s="107" t="s">
        <v>1277</v>
      </c>
      <c r="S74" s="107" t="s">
        <v>1374</v>
      </c>
      <c r="T74" s="113" t="str">
        <f t="shared" si="40"/>
        <v>2.5 inches (65 mm)Carbon SteelSchedule 80</v>
      </c>
      <c r="U74" s="108" t="s">
        <v>1362</v>
      </c>
    </row>
    <row r="75" spans="1:44" ht="15" customHeight="1" x14ac:dyDescent="0.25">
      <c r="A75" s="473" t="s">
        <v>2201</v>
      </c>
      <c r="B75" s="473" t="s">
        <v>2632</v>
      </c>
      <c r="Q75" s="88" t="s">
        <v>1455</v>
      </c>
      <c r="R75" s="107" t="s">
        <v>1277</v>
      </c>
      <c r="S75" s="107" t="s">
        <v>1374</v>
      </c>
      <c r="T75" s="113" t="str">
        <f t="shared" si="40"/>
        <v>3 inches (80 mm)Carbon SteelSchedule 80</v>
      </c>
      <c r="U75" s="108" t="s">
        <v>1305</v>
      </c>
    </row>
    <row r="76" spans="1:44" ht="15" customHeight="1" x14ac:dyDescent="0.25">
      <c r="A76" s="473" t="s">
        <v>246</v>
      </c>
      <c r="B76" s="473" t="s">
        <v>582</v>
      </c>
      <c r="Q76" s="88" t="s">
        <v>1456</v>
      </c>
      <c r="R76" s="107" t="s">
        <v>1277</v>
      </c>
      <c r="S76" s="107" t="s">
        <v>1374</v>
      </c>
      <c r="T76" s="113" t="str">
        <f t="shared" si="40"/>
        <v>4 inches (100 mm)Carbon SteelSchedule 80</v>
      </c>
      <c r="U76" s="108" t="s">
        <v>1365</v>
      </c>
    </row>
    <row r="77" spans="1:44" ht="15" customHeight="1" x14ac:dyDescent="0.25">
      <c r="A77" s="473" t="s">
        <v>262</v>
      </c>
      <c r="B77" s="473" t="s">
        <v>583</v>
      </c>
      <c r="Q77" s="101" t="s">
        <v>1457</v>
      </c>
      <c r="R77" s="107" t="s">
        <v>1277</v>
      </c>
      <c r="S77" s="107" t="s">
        <v>1374</v>
      </c>
      <c r="T77" s="113" t="str">
        <f t="shared" si="40"/>
        <v>5 inches (125 mm)Carbon SteelSchedule 80</v>
      </c>
      <c r="U77" s="108" t="s">
        <v>1305</v>
      </c>
    </row>
    <row r="78" spans="1:44" ht="15" customHeight="1" x14ac:dyDescent="0.25">
      <c r="A78" s="473" t="s">
        <v>2202</v>
      </c>
      <c r="B78" s="473" t="s">
        <v>2203</v>
      </c>
      <c r="Q78" s="101" t="s">
        <v>1458</v>
      </c>
      <c r="R78" s="107" t="s">
        <v>1277</v>
      </c>
      <c r="S78" s="107" t="s">
        <v>1374</v>
      </c>
      <c r="T78" s="113" t="str">
        <f t="shared" si="40"/>
        <v>6 inches (150 mm)Carbon SteelSchedule 80</v>
      </c>
      <c r="U78" s="108" t="s">
        <v>1362</v>
      </c>
    </row>
    <row r="79" spans="1:44" ht="15" customHeight="1" x14ac:dyDescent="0.25">
      <c r="A79" s="473" t="s">
        <v>259</v>
      </c>
      <c r="B79" s="473" t="s">
        <v>584</v>
      </c>
      <c r="Q79" s="101" t="s">
        <v>1459</v>
      </c>
      <c r="R79" s="107" t="s">
        <v>1277</v>
      </c>
      <c r="S79" s="107" t="s">
        <v>1374</v>
      </c>
      <c r="T79" s="113" t="str">
        <f t="shared" si="40"/>
        <v>8 inches (200 mm)Carbon SteelSchedule 80</v>
      </c>
      <c r="U79" s="108" t="s">
        <v>1305</v>
      </c>
    </row>
    <row r="80" spans="1:44" ht="15" customHeight="1" x14ac:dyDescent="0.25">
      <c r="A80" s="473" t="s">
        <v>2204</v>
      </c>
      <c r="B80" s="473" t="s">
        <v>2205</v>
      </c>
      <c r="Q80" s="101" t="s">
        <v>1460</v>
      </c>
      <c r="R80" s="107" t="s">
        <v>1277</v>
      </c>
      <c r="S80" s="107" t="s">
        <v>1374</v>
      </c>
      <c r="T80" s="113" t="str">
        <f t="shared" si="40"/>
        <v>10 inches (250 mm)Carbon SteelSchedule 80</v>
      </c>
      <c r="U80" s="108" t="s">
        <v>1305</v>
      </c>
    </row>
    <row r="81" spans="1:21" ht="15" customHeight="1" x14ac:dyDescent="0.25">
      <c r="A81" s="473" t="s">
        <v>2206</v>
      </c>
      <c r="B81" s="473" t="s">
        <v>2207</v>
      </c>
      <c r="Q81" s="101" t="s">
        <v>1461</v>
      </c>
      <c r="R81" s="107" t="s">
        <v>1277</v>
      </c>
      <c r="S81" s="107" t="s">
        <v>1374</v>
      </c>
      <c r="T81" s="113" t="str">
        <f t="shared" si="40"/>
        <v>12 inches (300 mm)Carbon SteelSchedule 80</v>
      </c>
      <c r="U81" s="108" t="s">
        <v>1328</v>
      </c>
    </row>
    <row r="82" spans="1:21" ht="15" customHeight="1" x14ac:dyDescent="0.25">
      <c r="A82" s="473" t="s">
        <v>248</v>
      </c>
      <c r="B82" s="473" t="s">
        <v>585</v>
      </c>
      <c r="Q82" s="101" t="s">
        <v>1462</v>
      </c>
      <c r="R82" s="107" t="s">
        <v>1277</v>
      </c>
      <c r="S82" s="107" t="s">
        <v>1374</v>
      </c>
      <c r="T82" s="113" t="str">
        <f t="shared" si="40"/>
        <v>14 inches (350 mm)Carbon SteelSchedule 80</v>
      </c>
      <c r="U82" s="108" t="s">
        <v>1365</v>
      </c>
    </row>
    <row r="83" spans="1:21" ht="15" customHeight="1" x14ac:dyDescent="0.25">
      <c r="A83" s="473" t="s">
        <v>264</v>
      </c>
      <c r="B83" s="473" t="s">
        <v>586</v>
      </c>
      <c r="Q83" s="101" t="s">
        <v>1463</v>
      </c>
      <c r="R83" s="107" t="s">
        <v>1277</v>
      </c>
      <c r="S83" s="107" t="s">
        <v>1374</v>
      </c>
      <c r="T83" s="113" t="str">
        <f t="shared" si="40"/>
        <v>16 inches (400 mm)Carbon SteelSchedule 80</v>
      </c>
      <c r="U83" s="108" t="s">
        <v>1328</v>
      </c>
    </row>
    <row r="84" spans="1:21" ht="15" customHeight="1" x14ac:dyDescent="0.25">
      <c r="A84" s="473" t="s">
        <v>281</v>
      </c>
      <c r="B84" s="473" t="s">
        <v>587</v>
      </c>
      <c r="Q84" s="101" t="s">
        <v>1464</v>
      </c>
      <c r="R84" s="107" t="s">
        <v>1277</v>
      </c>
      <c r="S84" s="107" t="s">
        <v>1374</v>
      </c>
      <c r="T84" s="113" t="str">
        <f t="shared" si="40"/>
        <v>18 inches (450 mm)Carbon SteelSchedule 80</v>
      </c>
      <c r="U84" s="108" t="s">
        <v>1305</v>
      </c>
    </row>
    <row r="85" spans="1:21" ht="15" customHeight="1" x14ac:dyDescent="0.25">
      <c r="A85" s="473" t="s">
        <v>283</v>
      </c>
      <c r="B85" s="473" t="s">
        <v>588</v>
      </c>
      <c r="Q85" s="101" t="s">
        <v>1465</v>
      </c>
      <c r="R85" s="107" t="s">
        <v>1277</v>
      </c>
      <c r="S85" s="107" t="s">
        <v>1374</v>
      </c>
      <c r="T85" s="113" t="str">
        <f t="shared" si="40"/>
        <v>20 inches (500 mm)Carbon SteelSchedule 80</v>
      </c>
      <c r="U85" s="108" t="s">
        <v>1305</v>
      </c>
    </row>
    <row r="86" spans="1:21" ht="15" customHeight="1" x14ac:dyDescent="0.25">
      <c r="A86" s="473" t="s">
        <v>282</v>
      </c>
      <c r="B86" s="473" t="s">
        <v>589</v>
      </c>
      <c r="Q86" s="101" t="s">
        <v>1466</v>
      </c>
      <c r="R86" s="107" t="s">
        <v>1277</v>
      </c>
      <c r="S86" s="107" t="s">
        <v>1374</v>
      </c>
      <c r="T86" s="113" t="str">
        <f t="shared" si="40"/>
        <v>24 inches (600 mm)Carbon SteelSchedule 80</v>
      </c>
      <c r="U86" s="108" t="s">
        <v>1328</v>
      </c>
    </row>
    <row r="87" spans="1:21" ht="15" customHeight="1" x14ac:dyDescent="0.25">
      <c r="A87" s="473" t="s">
        <v>284</v>
      </c>
      <c r="B87" s="473" t="s">
        <v>590</v>
      </c>
      <c r="Q87" s="86" t="s">
        <v>1453</v>
      </c>
      <c r="R87" s="107" t="s">
        <v>1277</v>
      </c>
      <c r="S87" s="107" t="s">
        <v>1384</v>
      </c>
      <c r="T87" s="113" t="str">
        <f t="shared" si="40"/>
        <v>2 inches (50 mm)Carbon SteelSchedule Standard</v>
      </c>
      <c r="U87" s="108" t="s">
        <v>1328</v>
      </c>
    </row>
    <row r="88" spans="1:21" ht="15" customHeight="1" x14ac:dyDescent="0.25">
      <c r="A88" s="473" t="s">
        <v>266</v>
      </c>
      <c r="B88" s="473" t="s">
        <v>591</v>
      </c>
      <c r="Q88" s="87" t="s">
        <v>1454</v>
      </c>
      <c r="R88" s="107" t="s">
        <v>1277</v>
      </c>
      <c r="S88" s="107" t="s">
        <v>1384</v>
      </c>
      <c r="T88" s="113" t="str">
        <f t="shared" si="40"/>
        <v>2.5 inches (65 mm)Carbon SteelSchedule Standard</v>
      </c>
      <c r="U88" s="108" t="s">
        <v>1305</v>
      </c>
    </row>
    <row r="89" spans="1:21" ht="15" customHeight="1" x14ac:dyDescent="0.25">
      <c r="A89" s="473" t="s">
        <v>275</v>
      </c>
      <c r="B89" s="473" t="s">
        <v>592</v>
      </c>
      <c r="Q89" s="88" t="s">
        <v>1455</v>
      </c>
      <c r="R89" s="107" t="s">
        <v>1277</v>
      </c>
      <c r="S89" s="107" t="s">
        <v>1384</v>
      </c>
      <c r="T89" s="113" t="str">
        <f t="shared" si="40"/>
        <v>3 inches (80 mm)Carbon SteelSchedule Standard</v>
      </c>
      <c r="U89" s="108" t="s">
        <v>1305</v>
      </c>
    </row>
    <row r="90" spans="1:21" ht="15" customHeight="1" x14ac:dyDescent="0.25">
      <c r="A90" s="473" t="s">
        <v>300</v>
      </c>
      <c r="B90" s="473" t="s">
        <v>593</v>
      </c>
      <c r="Q90" s="88" t="s">
        <v>1456</v>
      </c>
      <c r="R90" s="107" t="s">
        <v>1277</v>
      </c>
      <c r="S90" s="107" t="s">
        <v>1384</v>
      </c>
      <c r="T90" s="113" t="str">
        <f t="shared" si="40"/>
        <v>4 inches (100 mm)Carbon SteelSchedule Standard</v>
      </c>
      <c r="U90" s="108" t="s">
        <v>1365</v>
      </c>
    </row>
    <row r="91" spans="1:21" ht="15" customHeight="1" x14ac:dyDescent="0.25">
      <c r="A91" s="473" t="s">
        <v>307</v>
      </c>
      <c r="B91" s="473" t="s">
        <v>594</v>
      </c>
      <c r="Q91" s="101" t="s">
        <v>1457</v>
      </c>
      <c r="R91" s="107" t="s">
        <v>1277</v>
      </c>
      <c r="S91" s="107" t="s">
        <v>1384</v>
      </c>
      <c r="T91" s="113" t="str">
        <f t="shared" si="40"/>
        <v>5 inches (125 mm)Carbon SteelSchedule Standard</v>
      </c>
      <c r="U91" s="108" t="s">
        <v>1305</v>
      </c>
    </row>
    <row r="92" spans="1:21" ht="15" customHeight="1" x14ac:dyDescent="0.25">
      <c r="A92" s="473" t="s">
        <v>273</v>
      </c>
      <c r="B92" s="473" t="s">
        <v>595</v>
      </c>
      <c r="Q92" s="101" t="s">
        <v>1458</v>
      </c>
      <c r="R92" s="107" t="s">
        <v>1277</v>
      </c>
      <c r="S92" s="107" t="s">
        <v>1384</v>
      </c>
      <c r="T92" s="113" t="str">
        <f t="shared" si="40"/>
        <v>6 inches (150 mm)Carbon SteelSchedule Standard</v>
      </c>
      <c r="U92" s="108" t="s">
        <v>1362</v>
      </c>
    </row>
    <row r="93" spans="1:21" ht="15" customHeight="1" x14ac:dyDescent="0.25">
      <c r="A93" s="473" t="s">
        <v>279</v>
      </c>
      <c r="B93" s="473" t="s">
        <v>596</v>
      </c>
      <c r="Q93" s="101" t="s">
        <v>1459</v>
      </c>
      <c r="R93" s="107" t="s">
        <v>1277</v>
      </c>
      <c r="S93" s="107" t="s">
        <v>1384</v>
      </c>
      <c r="T93" s="113" t="str">
        <f t="shared" si="40"/>
        <v>8 inches (200 mm)Carbon SteelSchedule Standard</v>
      </c>
      <c r="U93" s="108" t="s">
        <v>1365</v>
      </c>
    </row>
    <row r="94" spans="1:21" ht="15" customHeight="1" x14ac:dyDescent="0.25">
      <c r="A94" s="473" t="s">
        <v>287</v>
      </c>
      <c r="B94" s="473" t="s">
        <v>597</v>
      </c>
      <c r="Q94" s="101" t="s">
        <v>1460</v>
      </c>
      <c r="R94" s="107" t="s">
        <v>1277</v>
      </c>
      <c r="S94" s="107" t="s">
        <v>1384</v>
      </c>
      <c r="T94" s="113" t="str">
        <f t="shared" si="40"/>
        <v>10 inches (250 mm)Carbon SteelSchedule Standard</v>
      </c>
      <c r="U94" s="108" t="s">
        <v>1362</v>
      </c>
    </row>
    <row r="95" spans="1:21" ht="15" customHeight="1" x14ac:dyDescent="0.25">
      <c r="A95" s="473" t="s">
        <v>306</v>
      </c>
      <c r="B95" s="473" t="s">
        <v>598</v>
      </c>
      <c r="Q95" s="101" t="s">
        <v>1461</v>
      </c>
      <c r="R95" s="107" t="s">
        <v>1277</v>
      </c>
      <c r="S95" s="107" t="s">
        <v>1384</v>
      </c>
      <c r="T95" s="113" t="str">
        <f t="shared" si="40"/>
        <v>12 inches (300 mm)Carbon SteelSchedule Standard</v>
      </c>
      <c r="U95" s="108" t="s">
        <v>1328</v>
      </c>
    </row>
    <row r="96" spans="1:21" ht="15" customHeight="1" x14ac:dyDescent="0.25">
      <c r="A96" s="473" t="s">
        <v>310</v>
      </c>
      <c r="B96" s="473" t="s">
        <v>599</v>
      </c>
      <c r="Q96" s="101" t="s">
        <v>1462</v>
      </c>
      <c r="R96" s="107" t="s">
        <v>1277</v>
      </c>
      <c r="S96" s="107" t="s">
        <v>1384</v>
      </c>
      <c r="T96" s="113" t="str">
        <f t="shared" si="40"/>
        <v>14 inches (350 mm)Carbon SteelSchedule Standard</v>
      </c>
      <c r="U96" s="108" t="s">
        <v>1328</v>
      </c>
    </row>
    <row r="97" spans="1:21" ht="15" customHeight="1" x14ac:dyDescent="0.25">
      <c r="A97" s="473" t="s">
        <v>302</v>
      </c>
      <c r="B97" s="473" t="s">
        <v>600</v>
      </c>
      <c r="Q97" s="101" t="s">
        <v>1463</v>
      </c>
      <c r="R97" s="107" t="s">
        <v>1277</v>
      </c>
      <c r="S97" s="107" t="s">
        <v>1384</v>
      </c>
      <c r="T97" s="113" t="str">
        <f t="shared" si="40"/>
        <v>16 inches (400 mm)Carbon SteelSchedule Standard</v>
      </c>
      <c r="U97" s="108" t="s">
        <v>1328</v>
      </c>
    </row>
    <row r="98" spans="1:21" ht="15" customHeight="1" x14ac:dyDescent="0.25">
      <c r="A98" s="473" t="s">
        <v>293</v>
      </c>
      <c r="B98" s="473" t="s">
        <v>601</v>
      </c>
      <c r="Q98" s="101" t="s">
        <v>1464</v>
      </c>
      <c r="R98" s="107" t="s">
        <v>1277</v>
      </c>
      <c r="S98" s="107" t="s">
        <v>1384</v>
      </c>
      <c r="T98" s="113" t="str">
        <f t="shared" si="40"/>
        <v>18 inches (450 mm)Carbon SteelSchedule Standard</v>
      </c>
      <c r="U98" s="108" t="s">
        <v>1328</v>
      </c>
    </row>
    <row r="99" spans="1:21" ht="15" customHeight="1" x14ac:dyDescent="0.25">
      <c r="A99" s="473" t="s">
        <v>319</v>
      </c>
      <c r="B99" s="473" t="s">
        <v>602</v>
      </c>
      <c r="Q99" s="101" t="s">
        <v>1465</v>
      </c>
      <c r="R99" s="107" t="s">
        <v>1277</v>
      </c>
      <c r="S99" s="107" t="s">
        <v>1384</v>
      </c>
      <c r="T99" s="113" t="str">
        <f t="shared" si="40"/>
        <v>20 inches (500 mm)Carbon SteelSchedule Standard</v>
      </c>
      <c r="U99" s="108" t="s">
        <v>1328</v>
      </c>
    </row>
    <row r="100" spans="1:21" ht="15" customHeight="1" x14ac:dyDescent="0.25">
      <c r="A100" s="473" t="s">
        <v>285</v>
      </c>
      <c r="B100" s="473" t="s">
        <v>2633</v>
      </c>
      <c r="Q100" s="101" t="s">
        <v>1466</v>
      </c>
      <c r="R100" s="107" t="s">
        <v>1277</v>
      </c>
      <c r="S100" s="107" t="s">
        <v>1384</v>
      </c>
      <c r="T100" s="113" t="str">
        <f t="shared" si="40"/>
        <v>24 inches (600 mm)Carbon SteelSchedule Standard</v>
      </c>
      <c r="U100" s="108" t="s">
        <v>1328</v>
      </c>
    </row>
    <row r="101" spans="1:21" ht="15" customHeight="1" x14ac:dyDescent="0.25">
      <c r="A101" s="473" t="s">
        <v>912</v>
      </c>
      <c r="B101" s="473" t="s">
        <v>2634</v>
      </c>
      <c r="Q101" s="86" t="s">
        <v>1453</v>
      </c>
      <c r="R101" s="107" t="s">
        <v>1277</v>
      </c>
      <c r="S101" s="113" t="s">
        <v>1388</v>
      </c>
      <c r="T101" s="113" t="str">
        <f t="shared" si="40"/>
        <v>2 inches (50 mm)Carbon SteelSchedule 10</v>
      </c>
      <c r="U101" s="129" t="s">
        <v>1392</v>
      </c>
    </row>
    <row r="102" spans="1:21" ht="15" customHeight="1" x14ac:dyDescent="0.25">
      <c r="A102" s="473" t="s">
        <v>309</v>
      </c>
      <c r="B102" s="473" t="s">
        <v>2635</v>
      </c>
      <c r="Q102" s="87" t="s">
        <v>1454</v>
      </c>
      <c r="R102" s="107" t="s">
        <v>1277</v>
      </c>
      <c r="S102" s="113" t="s">
        <v>1388</v>
      </c>
      <c r="T102" s="113" t="str">
        <f t="shared" si="40"/>
        <v>2.5 inches (65 mm)Carbon SteelSchedule 10</v>
      </c>
      <c r="U102" s="129" t="s">
        <v>1392</v>
      </c>
    </row>
    <row r="103" spans="1:21" ht="15" customHeight="1" x14ac:dyDescent="0.25">
      <c r="A103" s="473" t="s">
        <v>305</v>
      </c>
      <c r="B103" s="473" t="s">
        <v>603</v>
      </c>
      <c r="Q103" s="88" t="s">
        <v>1455</v>
      </c>
      <c r="R103" s="107" t="s">
        <v>1277</v>
      </c>
      <c r="S103" s="113" t="s">
        <v>1388</v>
      </c>
      <c r="T103" s="113" t="str">
        <f t="shared" si="40"/>
        <v>3 inches (80 mm)Carbon SteelSchedule 10</v>
      </c>
      <c r="U103" s="129" t="s">
        <v>1392</v>
      </c>
    </row>
    <row r="104" spans="1:21" ht="15" customHeight="1" x14ac:dyDescent="0.25">
      <c r="A104" s="473" t="s">
        <v>2208</v>
      </c>
      <c r="B104" s="473" t="s">
        <v>2209</v>
      </c>
      <c r="Q104" s="88" t="s">
        <v>1456</v>
      </c>
      <c r="R104" s="107" t="s">
        <v>1277</v>
      </c>
      <c r="S104" s="113" t="s">
        <v>1388</v>
      </c>
      <c r="T104" s="113" t="str">
        <f t="shared" si="40"/>
        <v>4 inches (100 mm)Carbon SteelSchedule 10</v>
      </c>
      <c r="U104" s="129" t="s">
        <v>1392</v>
      </c>
    </row>
    <row r="105" spans="1:21" ht="15" customHeight="1" x14ac:dyDescent="0.25">
      <c r="A105" s="473" t="s">
        <v>317</v>
      </c>
      <c r="B105" s="473" t="s">
        <v>604</v>
      </c>
      <c r="Q105" s="101" t="s">
        <v>1457</v>
      </c>
      <c r="R105" s="107" t="s">
        <v>1277</v>
      </c>
      <c r="S105" s="113" t="s">
        <v>1388</v>
      </c>
      <c r="T105" s="113" t="str">
        <f t="shared" si="40"/>
        <v>5 inches (125 mm)Carbon SteelSchedule 10</v>
      </c>
      <c r="U105" s="129" t="s">
        <v>1392</v>
      </c>
    </row>
    <row r="106" spans="1:21" ht="15" customHeight="1" x14ac:dyDescent="0.25">
      <c r="A106" s="473" t="s">
        <v>270</v>
      </c>
      <c r="B106" s="473" t="s">
        <v>605</v>
      </c>
      <c r="Q106" s="101" t="s">
        <v>1458</v>
      </c>
      <c r="R106" s="107" t="s">
        <v>1277</v>
      </c>
      <c r="S106" s="113" t="s">
        <v>1388</v>
      </c>
      <c r="T106" s="113" t="str">
        <f t="shared" si="40"/>
        <v>6 inches (150 mm)Carbon SteelSchedule 10</v>
      </c>
      <c r="U106" s="129" t="s">
        <v>1392</v>
      </c>
    </row>
    <row r="107" spans="1:21" ht="15" customHeight="1" x14ac:dyDescent="0.25">
      <c r="A107" s="473" t="s">
        <v>2210</v>
      </c>
      <c r="B107" s="473" t="s">
        <v>2211</v>
      </c>
      <c r="Q107" s="101" t="s">
        <v>1459</v>
      </c>
      <c r="R107" s="107" t="s">
        <v>1277</v>
      </c>
      <c r="S107" s="113" t="s">
        <v>1388</v>
      </c>
      <c r="T107" s="113" t="str">
        <f t="shared" si="40"/>
        <v>8 inches (200 mm)Carbon SteelSchedule 10</v>
      </c>
      <c r="U107" s="129" t="s">
        <v>1392</v>
      </c>
    </row>
    <row r="108" spans="1:21" ht="15" customHeight="1" x14ac:dyDescent="0.25">
      <c r="A108" s="473" t="s">
        <v>271</v>
      </c>
      <c r="B108" s="473" t="s">
        <v>606</v>
      </c>
      <c r="Q108" s="101" t="s">
        <v>1460</v>
      </c>
      <c r="R108" s="107" t="s">
        <v>1277</v>
      </c>
      <c r="S108" s="113" t="s">
        <v>1388</v>
      </c>
      <c r="T108" s="113" t="str">
        <f t="shared" si="40"/>
        <v>10 inches (250 mm)Carbon SteelSchedule 10</v>
      </c>
      <c r="U108" s="129" t="s">
        <v>1392</v>
      </c>
    </row>
    <row r="109" spans="1:21" ht="15" customHeight="1" x14ac:dyDescent="0.25">
      <c r="A109" s="473" t="s">
        <v>2212</v>
      </c>
      <c r="B109" s="473" t="s">
        <v>2213</v>
      </c>
      <c r="Q109" s="101" t="s">
        <v>1461</v>
      </c>
      <c r="R109" s="107" t="s">
        <v>1277</v>
      </c>
      <c r="S109" s="113" t="s">
        <v>1388</v>
      </c>
      <c r="T109" s="113" t="str">
        <f t="shared" si="40"/>
        <v>12 inches (300 mm)Carbon SteelSchedule 10</v>
      </c>
      <c r="U109" s="129" t="s">
        <v>1392</v>
      </c>
    </row>
    <row r="110" spans="1:21" ht="15" customHeight="1" x14ac:dyDescent="0.25">
      <c r="A110" s="473" t="s">
        <v>314</v>
      </c>
      <c r="B110" s="473" t="s">
        <v>607</v>
      </c>
      <c r="Q110" s="101" t="s">
        <v>1462</v>
      </c>
      <c r="R110" s="107" t="s">
        <v>1277</v>
      </c>
      <c r="S110" s="113" t="s">
        <v>1388</v>
      </c>
      <c r="T110" s="113" t="str">
        <f t="shared" si="40"/>
        <v>14 inches (350 mm)Carbon SteelSchedule 10</v>
      </c>
      <c r="U110" s="129" t="s">
        <v>1392</v>
      </c>
    </row>
    <row r="111" spans="1:21" ht="15" customHeight="1" x14ac:dyDescent="0.25">
      <c r="A111" s="473" t="s">
        <v>274</v>
      </c>
      <c r="B111" s="473" t="s">
        <v>608</v>
      </c>
      <c r="Q111" s="101" t="s">
        <v>1463</v>
      </c>
      <c r="R111" s="107" t="s">
        <v>1277</v>
      </c>
      <c r="S111" s="113" t="s">
        <v>1388</v>
      </c>
      <c r="T111" s="113" t="str">
        <f t="shared" si="40"/>
        <v>16 inches (400 mm)Carbon SteelSchedule 10</v>
      </c>
      <c r="U111" s="129" t="s">
        <v>1392</v>
      </c>
    </row>
    <row r="112" spans="1:21" ht="15" customHeight="1" x14ac:dyDescent="0.25">
      <c r="A112" s="473" t="s">
        <v>280</v>
      </c>
      <c r="B112" s="473" t="s">
        <v>609</v>
      </c>
      <c r="Q112" s="101" t="s">
        <v>1464</v>
      </c>
      <c r="R112" s="107" t="s">
        <v>1277</v>
      </c>
      <c r="S112" s="113" t="s">
        <v>1388</v>
      </c>
      <c r="T112" s="113" t="str">
        <f t="shared" si="40"/>
        <v>18 inches (450 mm)Carbon SteelSchedule 10</v>
      </c>
      <c r="U112" s="129" t="s">
        <v>1392</v>
      </c>
    </row>
    <row r="113" spans="1:21" ht="15" customHeight="1" x14ac:dyDescent="0.25">
      <c r="A113" s="473" t="s">
        <v>296</v>
      </c>
      <c r="B113" s="473" t="s">
        <v>610</v>
      </c>
      <c r="Q113" s="101" t="s">
        <v>1465</v>
      </c>
      <c r="R113" s="107" t="s">
        <v>1277</v>
      </c>
      <c r="S113" s="113" t="s">
        <v>1388</v>
      </c>
      <c r="T113" s="113" t="str">
        <f t="shared" si="40"/>
        <v>20 inches (500 mm)Carbon SteelSchedule 10</v>
      </c>
      <c r="U113" s="129" t="s">
        <v>1392</v>
      </c>
    </row>
    <row r="114" spans="1:21" ht="15" customHeight="1" x14ac:dyDescent="0.25">
      <c r="A114" s="473" t="s">
        <v>313</v>
      </c>
      <c r="B114" s="473" t="s">
        <v>611</v>
      </c>
      <c r="Q114" s="101" t="s">
        <v>1466</v>
      </c>
      <c r="R114" s="107" t="s">
        <v>1277</v>
      </c>
      <c r="S114" s="113" t="s">
        <v>1388</v>
      </c>
      <c r="T114" s="113" t="str">
        <f t="shared" si="40"/>
        <v>24 inches (600 mm)Carbon SteelSchedule 10</v>
      </c>
      <c r="U114" s="129" t="s">
        <v>1392</v>
      </c>
    </row>
    <row r="115" spans="1:21" ht="15" customHeight="1" x14ac:dyDescent="0.25">
      <c r="A115" s="473" t="s">
        <v>292</v>
      </c>
      <c r="B115" s="473" t="s">
        <v>612</v>
      </c>
      <c r="Q115" s="86" t="s">
        <v>1453</v>
      </c>
      <c r="R115" s="107" t="s">
        <v>1281</v>
      </c>
      <c r="S115" s="107" t="s">
        <v>1382</v>
      </c>
      <c r="T115" s="113" t="str">
        <f t="shared" si="40"/>
        <v>2 inches (50 mm)CopperType L</v>
      </c>
      <c r="U115" s="108" t="s">
        <v>1305</v>
      </c>
    </row>
    <row r="116" spans="1:21" ht="15" customHeight="1" x14ac:dyDescent="0.25">
      <c r="A116" s="473" t="s">
        <v>315</v>
      </c>
      <c r="B116" s="473" t="s">
        <v>613</v>
      </c>
      <c r="Q116" s="87" t="s">
        <v>1454</v>
      </c>
      <c r="R116" s="107" t="s">
        <v>1281</v>
      </c>
      <c r="S116" s="107" t="s">
        <v>1382</v>
      </c>
      <c r="T116" s="113" t="str">
        <f t="shared" si="40"/>
        <v>2.5 inches (65 mm)CopperType L</v>
      </c>
      <c r="U116" s="108" t="s">
        <v>1305</v>
      </c>
    </row>
    <row r="117" spans="1:21" ht="15" customHeight="1" x14ac:dyDescent="0.25">
      <c r="A117" s="473" t="s">
        <v>2214</v>
      </c>
      <c r="B117" s="473" t="s">
        <v>2636</v>
      </c>
      <c r="Q117" s="88" t="s">
        <v>1455</v>
      </c>
      <c r="R117" s="107" t="s">
        <v>1281</v>
      </c>
      <c r="S117" s="107" t="s">
        <v>1382</v>
      </c>
      <c r="T117" s="113" t="str">
        <f t="shared" si="40"/>
        <v>3 inches (80 mm)CopperType L</v>
      </c>
      <c r="U117" s="108" t="s">
        <v>1305</v>
      </c>
    </row>
    <row r="118" spans="1:21" ht="15" customHeight="1" x14ac:dyDescent="0.25">
      <c r="A118" s="473" t="s">
        <v>2215</v>
      </c>
      <c r="B118" s="473" t="s">
        <v>2637</v>
      </c>
      <c r="Q118" s="88" t="s">
        <v>1456</v>
      </c>
      <c r="R118" s="107" t="s">
        <v>1281</v>
      </c>
      <c r="S118" s="107" t="s">
        <v>1382</v>
      </c>
      <c r="T118" s="113" t="str">
        <f t="shared" si="40"/>
        <v>4 inches (100 mm)CopperType L</v>
      </c>
      <c r="U118" s="108" t="s">
        <v>1305</v>
      </c>
    </row>
    <row r="119" spans="1:21" ht="15" customHeight="1" x14ac:dyDescent="0.25">
      <c r="A119" s="473" t="s">
        <v>276</v>
      </c>
      <c r="B119" s="473" t="s">
        <v>614</v>
      </c>
      <c r="Q119" s="101" t="s">
        <v>1457</v>
      </c>
      <c r="R119" s="107" t="s">
        <v>1281</v>
      </c>
      <c r="S119" s="107" t="s">
        <v>1382</v>
      </c>
      <c r="T119" s="113" t="str">
        <f t="shared" si="40"/>
        <v>5 inches (125 mm)CopperType L</v>
      </c>
      <c r="U119" s="108" t="s">
        <v>1305</v>
      </c>
    </row>
    <row r="120" spans="1:21" ht="15" customHeight="1" x14ac:dyDescent="0.25">
      <c r="A120" s="473" t="s">
        <v>318</v>
      </c>
      <c r="B120" s="473" t="s">
        <v>615</v>
      </c>
      <c r="Q120" s="101" t="s">
        <v>1458</v>
      </c>
      <c r="R120" s="107" t="s">
        <v>1281</v>
      </c>
      <c r="S120" s="107" t="s">
        <v>1382</v>
      </c>
      <c r="T120" s="113" t="str">
        <f t="shared" si="40"/>
        <v>6 inches (150 mm)CopperType L</v>
      </c>
      <c r="U120" s="108" t="s">
        <v>1305</v>
      </c>
    </row>
    <row r="121" spans="1:21" ht="15" customHeight="1" x14ac:dyDescent="0.25">
      <c r="A121" s="473" t="s">
        <v>2216</v>
      </c>
      <c r="B121" s="473" t="s">
        <v>2638</v>
      </c>
      <c r="Q121" s="101" t="s">
        <v>1459</v>
      </c>
      <c r="R121" s="107" t="s">
        <v>1281</v>
      </c>
      <c r="S121" s="107" t="s">
        <v>1382</v>
      </c>
      <c r="T121" s="113" t="str">
        <f t="shared" si="40"/>
        <v>8 inches (200 mm)CopperType L</v>
      </c>
      <c r="U121" s="108" t="s">
        <v>1305</v>
      </c>
    </row>
    <row r="122" spans="1:21" ht="15" customHeight="1" x14ac:dyDescent="0.25">
      <c r="A122" s="473" t="s">
        <v>268</v>
      </c>
      <c r="B122" s="473" t="s">
        <v>616</v>
      </c>
      <c r="Q122" s="101" t="s">
        <v>1460</v>
      </c>
      <c r="R122" s="107" t="s">
        <v>1281</v>
      </c>
      <c r="S122" s="107" t="s">
        <v>1382</v>
      </c>
      <c r="T122" s="113" t="str">
        <f t="shared" si="40"/>
        <v>10 inches (250 mm)CopperType L</v>
      </c>
      <c r="U122" s="108" t="s">
        <v>1305</v>
      </c>
    </row>
    <row r="123" spans="1:21" ht="15" customHeight="1" x14ac:dyDescent="0.25">
      <c r="A123" s="473" t="s">
        <v>304</v>
      </c>
      <c r="B123" s="473" t="s">
        <v>617</v>
      </c>
      <c r="Q123" s="101" t="s">
        <v>1461</v>
      </c>
      <c r="R123" s="107" t="s">
        <v>1281</v>
      </c>
      <c r="S123" s="107" t="s">
        <v>1382</v>
      </c>
      <c r="T123" s="113" t="str">
        <f t="shared" si="40"/>
        <v>12 inches (300 mm)CopperType L</v>
      </c>
      <c r="U123" s="108" t="s">
        <v>1305</v>
      </c>
    </row>
    <row r="124" spans="1:21" ht="15" customHeight="1" x14ac:dyDescent="0.25">
      <c r="A124" s="473" t="s">
        <v>2217</v>
      </c>
      <c r="B124" s="473" t="s">
        <v>2218</v>
      </c>
      <c r="Q124" s="101" t="s">
        <v>1462</v>
      </c>
      <c r="R124" s="107" t="s">
        <v>1281</v>
      </c>
      <c r="S124" s="107" t="s">
        <v>1382</v>
      </c>
      <c r="T124" s="113" t="str">
        <f t="shared" si="40"/>
        <v>14 inches (350 mm)CopperType L</v>
      </c>
      <c r="U124" s="108" t="s">
        <v>1305</v>
      </c>
    </row>
    <row r="125" spans="1:21" ht="15" customHeight="1" x14ac:dyDescent="0.25">
      <c r="A125" s="473" t="s">
        <v>290</v>
      </c>
      <c r="B125" s="473" t="s">
        <v>618</v>
      </c>
      <c r="Q125" s="101" t="s">
        <v>1463</v>
      </c>
      <c r="R125" s="107" t="s">
        <v>1281</v>
      </c>
      <c r="S125" s="107" t="s">
        <v>1382</v>
      </c>
      <c r="T125" s="113" t="str">
        <f t="shared" si="40"/>
        <v>16 inches (400 mm)CopperType L</v>
      </c>
      <c r="U125" s="108" t="s">
        <v>1305</v>
      </c>
    </row>
    <row r="126" spans="1:21" ht="15" customHeight="1" x14ac:dyDescent="0.25">
      <c r="A126" s="473" t="s">
        <v>291</v>
      </c>
      <c r="B126" s="473" t="s">
        <v>619</v>
      </c>
      <c r="Q126" s="101" t="s">
        <v>1464</v>
      </c>
      <c r="R126" s="107" t="s">
        <v>1281</v>
      </c>
      <c r="S126" s="107" t="s">
        <v>1382</v>
      </c>
      <c r="T126" s="113" t="str">
        <f t="shared" si="40"/>
        <v>18 inches (450 mm)CopperType L</v>
      </c>
      <c r="U126" s="108" t="s">
        <v>1305</v>
      </c>
    </row>
    <row r="127" spans="1:21" ht="15" customHeight="1" x14ac:dyDescent="0.25">
      <c r="A127" s="473" t="s">
        <v>286</v>
      </c>
      <c r="B127" s="473" t="s">
        <v>2639</v>
      </c>
      <c r="Q127" s="101" t="s">
        <v>1465</v>
      </c>
      <c r="R127" s="107" t="s">
        <v>1281</v>
      </c>
      <c r="S127" s="107" t="s">
        <v>1382</v>
      </c>
      <c r="T127" s="113" t="str">
        <f t="shared" si="40"/>
        <v>20 inches (500 mm)CopperType L</v>
      </c>
      <c r="U127" s="108" t="s">
        <v>1305</v>
      </c>
    </row>
    <row r="128" spans="1:21" ht="15" customHeight="1" x14ac:dyDescent="0.25">
      <c r="A128" s="473" t="s">
        <v>299</v>
      </c>
      <c r="B128" s="473" t="s">
        <v>2640</v>
      </c>
      <c r="Q128" s="101" t="s">
        <v>1466</v>
      </c>
      <c r="R128" s="107" t="s">
        <v>1281</v>
      </c>
      <c r="S128" s="107" t="s">
        <v>1382</v>
      </c>
      <c r="T128" s="113" t="str">
        <f t="shared" si="40"/>
        <v>24 inches (600 mm)CopperType L</v>
      </c>
      <c r="U128" s="108" t="s">
        <v>1305</v>
      </c>
    </row>
    <row r="129" spans="1:21" ht="15" customHeight="1" x14ac:dyDescent="0.25">
      <c r="A129" s="473" t="s">
        <v>2219</v>
      </c>
      <c r="B129" s="473" t="s">
        <v>2220</v>
      </c>
      <c r="Q129" s="86" t="s">
        <v>1453</v>
      </c>
      <c r="R129" s="107" t="s">
        <v>1281</v>
      </c>
      <c r="S129" s="107" t="s">
        <v>1389</v>
      </c>
      <c r="T129" s="113" t="str">
        <f t="shared" si="40"/>
        <v>2 inches (50 mm)CopperType K</v>
      </c>
      <c r="U129" s="108" t="s">
        <v>1305</v>
      </c>
    </row>
    <row r="130" spans="1:21" ht="15" customHeight="1" x14ac:dyDescent="0.25">
      <c r="A130" s="473" t="s">
        <v>2221</v>
      </c>
      <c r="B130" s="473" t="s">
        <v>2222</v>
      </c>
      <c r="Q130" s="87" t="s">
        <v>1454</v>
      </c>
      <c r="R130" s="107" t="s">
        <v>1281</v>
      </c>
      <c r="S130" s="107" t="s">
        <v>1389</v>
      </c>
      <c r="T130" s="113" t="str">
        <f t="shared" si="40"/>
        <v>2.5 inches (65 mm)CopperType K</v>
      </c>
      <c r="U130" s="108" t="s">
        <v>1305</v>
      </c>
    </row>
    <row r="131" spans="1:21" ht="15" customHeight="1" x14ac:dyDescent="0.25">
      <c r="A131" s="473" t="s">
        <v>2223</v>
      </c>
      <c r="B131" s="473" t="s">
        <v>2224</v>
      </c>
      <c r="Q131" s="88" t="s">
        <v>1455</v>
      </c>
      <c r="R131" s="107" t="s">
        <v>1281</v>
      </c>
      <c r="S131" s="107" t="s">
        <v>1389</v>
      </c>
      <c r="T131" s="113" t="str">
        <f t="shared" si="40"/>
        <v>3 inches (80 mm)CopperType K</v>
      </c>
      <c r="U131" s="108" t="s">
        <v>1305</v>
      </c>
    </row>
    <row r="132" spans="1:21" ht="15" customHeight="1" x14ac:dyDescent="0.25">
      <c r="A132" s="473" t="s">
        <v>308</v>
      </c>
      <c r="B132" s="473" t="s">
        <v>620</v>
      </c>
      <c r="Q132" s="88" t="s">
        <v>1456</v>
      </c>
      <c r="R132" s="107" t="s">
        <v>1281</v>
      </c>
      <c r="S132" s="107" t="s">
        <v>1389</v>
      </c>
      <c r="T132" s="113" t="str">
        <f t="shared" ref="T132:T195" si="41">_xlfn.CONCAT(Q132,R132,S132)</f>
        <v>4 inches (100 mm)CopperType K</v>
      </c>
      <c r="U132" s="108" t="s">
        <v>1305</v>
      </c>
    </row>
    <row r="133" spans="1:21" ht="15" customHeight="1" x14ac:dyDescent="0.25">
      <c r="A133" s="473" t="s">
        <v>316</v>
      </c>
      <c r="B133" s="473" t="s">
        <v>621</v>
      </c>
      <c r="Q133" s="101" t="s">
        <v>1457</v>
      </c>
      <c r="R133" s="107" t="s">
        <v>1281</v>
      </c>
      <c r="S133" s="107" t="s">
        <v>1389</v>
      </c>
      <c r="T133" s="113" t="str">
        <f t="shared" si="41"/>
        <v>5 inches (125 mm)CopperType K</v>
      </c>
      <c r="U133" s="108" t="s">
        <v>1305</v>
      </c>
    </row>
    <row r="134" spans="1:21" ht="15" customHeight="1" x14ac:dyDescent="0.25">
      <c r="A134" s="473" t="s">
        <v>2225</v>
      </c>
      <c r="B134" s="473" t="s">
        <v>2226</v>
      </c>
      <c r="Q134" s="101" t="s">
        <v>1458</v>
      </c>
      <c r="R134" s="107" t="s">
        <v>1281</v>
      </c>
      <c r="S134" s="107" t="s">
        <v>1389</v>
      </c>
      <c r="T134" s="113" t="str">
        <f t="shared" si="41"/>
        <v>6 inches (150 mm)CopperType K</v>
      </c>
      <c r="U134" s="108" t="s">
        <v>1305</v>
      </c>
    </row>
    <row r="135" spans="1:21" ht="15" customHeight="1" x14ac:dyDescent="0.25">
      <c r="A135" s="473" t="s">
        <v>277</v>
      </c>
      <c r="B135" s="473" t="s">
        <v>622</v>
      </c>
      <c r="Q135" s="101" t="s">
        <v>1459</v>
      </c>
      <c r="R135" s="107" t="s">
        <v>1281</v>
      </c>
      <c r="S135" s="107" t="s">
        <v>1389</v>
      </c>
      <c r="T135" s="113" t="str">
        <f t="shared" si="41"/>
        <v>8 inches (200 mm)CopperType K</v>
      </c>
      <c r="U135" s="108" t="s">
        <v>1305</v>
      </c>
    </row>
    <row r="136" spans="1:21" ht="15" customHeight="1" x14ac:dyDescent="0.25">
      <c r="A136" s="473" t="s">
        <v>2227</v>
      </c>
      <c r="B136" s="473" t="s">
        <v>2228</v>
      </c>
      <c r="Q136" s="101" t="s">
        <v>1460</v>
      </c>
      <c r="R136" s="107" t="s">
        <v>1281</v>
      </c>
      <c r="S136" s="107" t="s">
        <v>1389</v>
      </c>
      <c r="T136" s="113" t="str">
        <f t="shared" si="41"/>
        <v>10 inches (250 mm)CopperType K</v>
      </c>
      <c r="U136" s="108" t="s">
        <v>1305</v>
      </c>
    </row>
    <row r="137" spans="1:21" ht="15" customHeight="1" x14ac:dyDescent="0.25">
      <c r="A137" s="473" t="s">
        <v>267</v>
      </c>
      <c r="B137" s="473" t="s">
        <v>623</v>
      </c>
      <c r="Q137" s="101" t="s">
        <v>1461</v>
      </c>
      <c r="R137" s="107" t="s">
        <v>1281</v>
      </c>
      <c r="S137" s="107" t="s">
        <v>1389</v>
      </c>
      <c r="T137" s="113" t="str">
        <f t="shared" si="41"/>
        <v>12 inches (300 mm)CopperType K</v>
      </c>
      <c r="U137" s="108" t="s">
        <v>1305</v>
      </c>
    </row>
    <row r="138" spans="1:21" ht="15" customHeight="1" x14ac:dyDescent="0.25">
      <c r="A138" s="473" t="s">
        <v>278</v>
      </c>
      <c r="B138" s="473" t="s">
        <v>624</v>
      </c>
      <c r="Q138" s="101" t="s">
        <v>1462</v>
      </c>
      <c r="R138" s="107" t="s">
        <v>1281</v>
      </c>
      <c r="S138" s="107" t="s">
        <v>1389</v>
      </c>
      <c r="T138" s="113" t="str">
        <f t="shared" si="41"/>
        <v>14 inches (350 mm)CopperType K</v>
      </c>
      <c r="U138" s="108" t="s">
        <v>1305</v>
      </c>
    </row>
    <row r="139" spans="1:21" ht="15" customHeight="1" x14ac:dyDescent="0.25">
      <c r="A139" s="473" t="s">
        <v>288</v>
      </c>
      <c r="B139" s="473" t="s">
        <v>625</v>
      </c>
      <c r="Q139" s="101" t="s">
        <v>1463</v>
      </c>
      <c r="R139" s="107" t="s">
        <v>1281</v>
      </c>
      <c r="S139" s="107" t="s">
        <v>1389</v>
      </c>
      <c r="T139" s="113" t="str">
        <f t="shared" si="41"/>
        <v>16 inches (400 mm)CopperType K</v>
      </c>
      <c r="U139" s="108" t="s">
        <v>1305</v>
      </c>
    </row>
    <row r="140" spans="1:21" ht="15" customHeight="1" x14ac:dyDescent="0.25">
      <c r="A140" s="473" t="s">
        <v>289</v>
      </c>
      <c r="B140" s="473" t="s">
        <v>626</v>
      </c>
      <c r="Q140" s="101" t="s">
        <v>1464</v>
      </c>
      <c r="R140" s="107" t="s">
        <v>1281</v>
      </c>
      <c r="S140" s="107" t="s">
        <v>1389</v>
      </c>
      <c r="T140" s="113" t="str">
        <f t="shared" si="41"/>
        <v>18 inches (450 mm)CopperType K</v>
      </c>
      <c r="U140" s="108" t="s">
        <v>1305</v>
      </c>
    </row>
    <row r="141" spans="1:21" ht="15" customHeight="1" x14ac:dyDescent="0.25">
      <c r="A141" s="473" t="s">
        <v>297</v>
      </c>
      <c r="B141" s="473" t="s">
        <v>627</v>
      </c>
      <c r="Q141" s="101" t="s">
        <v>1465</v>
      </c>
      <c r="R141" s="107" t="s">
        <v>1281</v>
      </c>
      <c r="S141" s="107" t="s">
        <v>1389</v>
      </c>
      <c r="T141" s="113" t="str">
        <f t="shared" si="41"/>
        <v>20 inches (500 mm)CopperType K</v>
      </c>
      <c r="U141" s="108" t="s">
        <v>1305</v>
      </c>
    </row>
    <row r="142" spans="1:21" ht="15" customHeight="1" x14ac:dyDescent="0.25">
      <c r="A142" s="473" t="s">
        <v>913</v>
      </c>
      <c r="B142" s="473" t="s">
        <v>2641</v>
      </c>
      <c r="Q142" s="101" t="s">
        <v>1466</v>
      </c>
      <c r="R142" s="107" t="s">
        <v>1281</v>
      </c>
      <c r="S142" s="107" t="s">
        <v>1389</v>
      </c>
      <c r="T142" s="113" t="str">
        <f t="shared" si="41"/>
        <v>24 inches (600 mm)CopperType K</v>
      </c>
      <c r="U142" s="108" t="s">
        <v>1305</v>
      </c>
    </row>
    <row r="143" spans="1:21" ht="15" customHeight="1" x14ac:dyDescent="0.25">
      <c r="A143" s="473" t="s">
        <v>2229</v>
      </c>
      <c r="B143" s="473" t="s">
        <v>2230</v>
      </c>
      <c r="Q143" s="86" t="s">
        <v>1453</v>
      </c>
      <c r="R143" s="107" t="s">
        <v>1281</v>
      </c>
      <c r="S143" s="107" t="s">
        <v>1385</v>
      </c>
      <c r="T143" s="113" t="str">
        <f t="shared" si="41"/>
        <v>2 inches (50 mm)CopperType M</v>
      </c>
      <c r="U143" s="129" t="s">
        <v>1392</v>
      </c>
    </row>
    <row r="144" spans="1:21" ht="15" customHeight="1" x14ac:dyDescent="0.25">
      <c r="A144" s="473" t="s">
        <v>272</v>
      </c>
      <c r="B144" s="473" t="s">
        <v>628</v>
      </c>
      <c r="Q144" s="87" t="s">
        <v>1454</v>
      </c>
      <c r="R144" s="107" t="s">
        <v>1281</v>
      </c>
      <c r="S144" s="107" t="s">
        <v>1385</v>
      </c>
      <c r="T144" s="113" t="str">
        <f t="shared" si="41"/>
        <v>2.5 inches (65 mm)CopperType M</v>
      </c>
      <c r="U144" s="129" t="s">
        <v>1392</v>
      </c>
    </row>
    <row r="145" spans="1:21" ht="15" customHeight="1" x14ac:dyDescent="0.25">
      <c r="A145" s="473" t="s">
        <v>301</v>
      </c>
      <c r="B145" s="473" t="s">
        <v>629</v>
      </c>
      <c r="Q145" s="88" t="s">
        <v>1455</v>
      </c>
      <c r="R145" s="107" t="s">
        <v>1281</v>
      </c>
      <c r="S145" s="107" t="s">
        <v>1385</v>
      </c>
      <c r="T145" s="113" t="str">
        <f t="shared" si="41"/>
        <v>3 inches (80 mm)CopperType M</v>
      </c>
      <c r="U145" s="129" t="s">
        <v>1392</v>
      </c>
    </row>
    <row r="146" spans="1:21" ht="15" customHeight="1" x14ac:dyDescent="0.25">
      <c r="A146" s="473" t="s">
        <v>2231</v>
      </c>
      <c r="B146" s="473" t="s">
        <v>2232</v>
      </c>
      <c r="Q146" s="88" t="s">
        <v>1456</v>
      </c>
      <c r="R146" s="107" t="s">
        <v>1281</v>
      </c>
      <c r="S146" s="107" t="s">
        <v>1385</v>
      </c>
      <c r="T146" s="113" t="str">
        <f t="shared" si="41"/>
        <v>4 inches (100 mm)CopperType M</v>
      </c>
      <c r="U146" s="129" t="s">
        <v>1392</v>
      </c>
    </row>
    <row r="147" spans="1:21" ht="15" customHeight="1" x14ac:dyDescent="0.25">
      <c r="A147" s="473" t="s">
        <v>269</v>
      </c>
      <c r="B147" s="473" t="s">
        <v>630</v>
      </c>
      <c r="Q147" s="101" t="s">
        <v>1457</v>
      </c>
      <c r="R147" s="107" t="s">
        <v>1281</v>
      </c>
      <c r="S147" s="107" t="s">
        <v>1385</v>
      </c>
      <c r="T147" s="113" t="str">
        <f t="shared" si="41"/>
        <v>5 inches (125 mm)CopperType M</v>
      </c>
      <c r="U147" s="129" t="s">
        <v>1392</v>
      </c>
    </row>
    <row r="148" spans="1:21" ht="15" customHeight="1" x14ac:dyDescent="0.25">
      <c r="A148" s="473" t="s">
        <v>295</v>
      </c>
      <c r="B148" s="473" t="s">
        <v>631</v>
      </c>
      <c r="Q148" s="101" t="s">
        <v>1458</v>
      </c>
      <c r="R148" s="107" t="s">
        <v>1281</v>
      </c>
      <c r="S148" s="107" t="s">
        <v>1385</v>
      </c>
      <c r="T148" s="113" t="str">
        <f t="shared" si="41"/>
        <v>6 inches (150 mm)CopperType M</v>
      </c>
      <c r="U148" s="129" t="s">
        <v>1392</v>
      </c>
    </row>
    <row r="149" spans="1:21" ht="15" customHeight="1" x14ac:dyDescent="0.25">
      <c r="A149" s="473" t="s">
        <v>320</v>
      </c>
      <c r="B149" s="473" t="s">
        <v>632</v>
      </c>
      <c r="Q149" s="101" t="s">
        <v>1459</v>
      </c>
      <c r="R149" s="107" t="s">
        <v>1281</v>
      </c>
      <c r="S149" s="107" t="s">
        <v>1385</v>
      </c>
      <c r="T149" s="113" t="str">
        <f t="shared" si="41"/>
        <v>8 inches (200 mm)CopperType M</v>
      </c>
      <c r="U149" s="129" t="s">
        <v>1392</v>
      </c>
    </row>
    <row r="150" spans="1:21" ht="15" customHeight="1" x14ac:dyDescent="0.25">
      <c r="A150" s="473" t="s">
        <v>311</v>
      </c>
      <c r="B150" s="473" t="s">
        <v>633</v>
      </c>
      <c r="Q150" s="101" t="s">
        <v>1460</v>
      </c>
      <c r="R150" s="107" t="s">
        <v>1281</v>
      </c>
      <c r="S150" s="107" t="s">
        <v>1385</v>
      </c>
      <c r="T150" s="113" t="str">
        <f t="shared" si="41"/>
        <v>10 inches (250 mm)CopperType M</v>
      </c>
      <c r="U150" s="129" t="s">
        <v>1392</v>
      </c>
    </row>
    <row r="151" spans="1:21" ht="15" customHeight="1" x14ac:dyDescent="0.25">
      <c r="A151" s="473" t="s">
        <v>298</v>
      </c>
      <c r="B151" s="473" t="s">
        <v>634</v>
      </c>
      <c r="Q151" s="101" t="s">
        <v>1461</v>
      </c>
      <c r="R151" s="107" t="s">
        <v>1281</v>
      </c>
      <c r="S151" s="107" t="s">
        <v>1385</v>
      </c>
      <c r="T151" s="113" t="str">
        <f t="shared" si="41"/>
        <v>12 inches (300 mm)CopperType M</v>
      </c>
      <c r="U151" s="129" t="s">
        <v>1392</v>
      </c>
    </row>
    <row r="152" spans="1:21" ht="15" customHeight="1" x14ac:dyDescent="0.25">
      <c r="A152" s="473" t="s">
        <v>303</v>
      </c>
      <c r="B152" s="473" t="s">
        <v>635</v>
      </c>
      <c r="Q152" s="101" t="s">
        <v>1462</v>
      </c>
      <c r="R152" s="107" t="s">
        <v>1281</v>
      </c>
      <c r="S152" s="107" t="s">
        <v>1385</v>
      </c>
      <c r="T152" s="113" t="str">
        <f t="shared" si="41"/>
        <v>14 inches (350 mm)CopperType M</v>
      </c>
      <c r="U152" s="129" t="s">
        <v>1392</v>
      </c>
    </row>
    <row r="153" spans="1:21" ht="15" customHeight="1" x14ac:dyDescent="0.25">
      <c r="A153" s="473" t="s">
        <v>2233</v>
      </c>
      <c r="B153" s="473" t="s">
        <v>2234</v>
      </c>
      <c r="Q153" s="101" t="s">
        <v>1463</v>
      </c>
      <c r="R153" s="107" t="s">
        <v>1281</v>
      </c>
      <c r="S153" s="107" t="s">
        <v>1385</v>
      </c>
      <c r="T153" s="113" t="str">
        <f t="shared" si="41"/>
        <v>16 inches (400 mm)CopperType M</v>
      </c>
      <c r="U153" s="129" t="s">
        <v>1392</v>
      </c>
    </row>
    <row r="154" spans="1:21" ht="15" customHeight="1" x14ac:dyDescent="0.25">
      <c r="A154" s="473" t="s">
        <v>312</v>
      </c>
      <c r="B154" s="473" t="s">
        <v>636</v>
      </c>
      <c r="Q154" s="101" t="s">
        <v>1464</v>
      </c>
      <c r="R154" s="107" t="s">
        <v>1281</v>
      </c>
      <c r="S154" s="107" t="s">
        <v>1385</v>
      </c>
      <c r="T154" s="113" t="str">
        <f t="shared" si="41"/>
        <v>18 inches (450 mm)CopperType M</v>
      </c>
      <c r="U154" s="129" t="s">
        <v>1392</v>
      </c>
    </row>
    <row r="155" spans="1:21" ht="15" customHeight="1" x14ac:dyDescent="0.25">
      <c r="A155" s="473" t="s">
        <v>294</v>
      </c>
      <c r="B155" s="473" t="s">
        <v>637</v>
      </c>
      <c r="Q155" s="101" t="s">
        <v>1465</v>
      </c>
      <c r="R155" s="107" t="s">
        <v>1281</v>
      </c>
      <c r="S155" s="107" t="s">
        <v>1385</v>
      </c>
      <c r="T155" s="113" t="str">
        <f t="shared" si="41"/>
        <v>20 inches (500 mm)CopperType M</v>
      </c>
      <c r="U155" s="129" t="s">
        <v>1392</v>
      </c>
    </row>
    <row r="156" spans="1:21" ht="15" customHeight="1" x14ac:dyDescent="0.25">
      <c r="A156" s="473" t="s">
        <v>345</v>
      </c>
      <c r="B156" s="473" t="s">
        <v>638</v>
      </c>
      <c r="Q156" s="101" t="s">
        <v>1466</v>
      </c>
      <c r="R156" s="107" t="s">
        <v>1281</v>
      </c>
      <c r="S156" s="107" t="s">
        <v>1385</v>
      </c>
      <c r="T156" s="113" t="str">
        <f t="shared" si="41"/>
        <v>24 inches (600 mm)CopperType M</v>
      </c>
      <c r="U156" s="129" t="s">
        <v>1392</v>
      </c>
    </row>
    <row r="157" spans="1:21" ht="15" customHeight="1" x14ac:dyDescent="0.25">
      <c r="A157" s="473" t="s">
        <v>347</v>
      </c>
      <c r="B157" s="473" t="s">
        <v>639</v>
      </c>
      <c r="Q157" s="86" t="s">
        <v>1453</v>
      </c>
      <c r="R157" s="107" t="s">
        <v>1284</v>
      </c>
      <c r="S157" s="107" t="s">
        <v>1386</v>
      </c>
      <c r="T157" s="113" t="str">
        <f t="shared" si="41"/>
        <v>2 inches (50 mm)Stainless SteelSchedule 10S</v>
      </c>
      <c r="U157" s="108" t="s">
        <v>1362</v>
      </c>
    </row>
    <row r="158" spans="1:21" ht="15" customHeight="1" x14ac:dyDescent="0.25">
      <c r="A158" s="473" t="s">
        <v>346</v>
      </c>
      <c r="B158" s="473" t="s">
        <v>640</v>
      </c>
      <c r="Q158" s="87" t="s">
        <v>1454</v>
      </c>
      <c r="R158" s="107" t="s">
        <v>1284</v>
      </c>
      <c r="S158" s="107" t="s">
        <v>1386</v>
      </c>
      <c r="T158" s="113" t="str">
        <f t="shared" si="41"/>
        <v>2.5 inches (65 mm)Stainless SteelSchedule 10S</v>
      </c>
      <c r="U158" s="108" t="s">
        <v>1362</v>
      </c>
    </row>
    <row r="159" spans="1:21" ht="15" customHeight="1" x14ac:dyDescent="0.25">
      <c r="A159" s="473" t="s">
        <v>321</v>
      </c>
      <c r="B159" s="473" t="s">
        <v>641</v>
      </c>
      <c r="Q159" s="88" t="s">
        <v>1455</v>
      </c>
      <c r="R159" s="107" t="s">
        <v>1284</v>
      </c>
      <c r="S159" s="107" t="s">
        <v>1386</v>
      </c>
      <c r="T159" s="113" t="str">
        <f t="shared" si="41"/>
        <v>3 inches (80 mm)Stainless SteelSchedule 10S</v>
      </c>
      <c r="U159" s="108" t="s">
        <v>1362</v>
      </c>
    </row>
    <row r="160" spans="1:21" ht="15" customHeight="1" x14ac:dyDescent="0.25">
      <c r="A160" s="473" t="s">
        <v>336</v>
      </c>
      <c r="B160" s="473" t="s">
        <v>642</v>
      </c>
      <c r="Q160" s="88" t="s">
        <v>1456</v>
      </c>
      <c r="R160" s="107" t="s">
        <v>1284</v>
      </c>
      <c r="S160" s="107" t="s">
        <v>1386</v>
      </c>
      <c r="T160" s="113" t="str">
        <f t="shared" si="41"/>
        <v>4 inches (100 mm)Stainless SteelSchedule 10S</v>
      </c>
      <c r="U160" s="108" t="s">
        <v>1362</v>
      </c>
    </row>
    <row r="161" spans="1:21" ht="15" customHeight="1" x14ac:dyDescent="0.25">
      <c r="A161" s="473" t="s">
        <v>356</v>
      </c>
      <c r="B161" s="473" t="s">
        <v>643</v>
      </c>
      <c r="Q161" s="101" t="s">
        <v>1457</v>
      </c>
      <c r="R161" s="107" t="s">
        <v>1284</v>
      </c>
      <c r="S161" s="107" t="s">
        <v>1386</v>
      </c>
      <c r="T161" s="113" t="str">
        <f t="shared" si="41"/>
        <v>5 inches (125 mm)Stainless SteelSchedule 10S</v>
      </c>
      <c r="U161" s="108" t="s">
        <v>1362</v>
      </c>
    </row>
    <row r="162" spans="1:21" ht="15" customHeight="1" x14ac:dyDescent="0.25">
      <c r="A162" s="473" t="s">
        <v>332</v>
      </c>
      <c r="B162" s="473" t="s">
        <v>644</v>
      </c>
      <c r="Q162" s="101" t="s">
        <v>1458</v>
      </c>
      <c r="R162" s="107" t="s">
        <v>1284</v>
      </c>
      <c r="S162" s="107" t="s">
        <v>1386</v>
      </c>
      <c r="T162" s="113" t="str">
        <f t="shared" si="41"/>
        <v>6 inches (150 mm)Stainless SteelSchedule 10S</v>
      </c>
      <c r="U162" s="108" t="s">
        <v>1362</v>
      </c>
    </row>
    <row r="163" spans="1:21" ht="15" customHeight="1" x14ac:dyDescent="0.25">
      <c r="A163" s="473" t="s">
        <v>342</v>
      </c>
      <c r="B163" s="473" t="s">
        <v>645</v>
      </c>
      <c r="Q163" s="101" t="s">
        <v>1459</v>
      </c>
      <c r="R163" s="107" t="s">
        <v>1284</v>
      </c>
      <c r="S163" s="107" t="s">
        <v>1386</v>
      </c>
      <c r="T163" s="113" t="str">
        <f t="shared" si="41"/>
        <v>8 inches (200 mm)Stainless SteelSchedule 10S</v>
      </c>
      <c r="U163" s="108" t="s">
        <v>1362</v>
      </c>
    </row>
    <row r="164" spans="1:21" ht="15" customHeight="1" x14ac:dyDescent="0.25">
      <c r="A164" s="473" t="s">
        <v>351</v>
      </c>
      <c r="B164" s="473" t="s">
        <v>646</v>
      </c>
      <c r="Q164" s="101" t="s">
        <v>1460</v>
      </c>
      <c r="R164" s="107" t="s">
        <v>1284</v>
      </c>
      <c r="S164" s="107" t="s">
        <v>1386</v>
      </c>
      <c r="T164" s="113" t="str">
        <f t="shared" si="41"/>
        <v>10 inches (250 mm)Stainless SteelSchedule 10S</v>
      </c>
      <c r="U164" s="108" t="s">
        <v>1362</v>
      </c>
    </row>
    <row r="165" spans="1:21" ht="15" customHeight="1" x14ac:dyDescent="0.25">
      <c r="A165" s="473" t="s">
        <v>353</v>
      </c>
      <c r="B165" s="473" t="s">
        <v>647</v>
      </c>
      <c r="Q165" s="101" t="s">
        <v>1461</v>
      </c>
      <c r="R165" s="107" t="s">
        <v>1284</v>
      </c>
      <c r="S165" s="107" t="s">
        <v>1386</v>
      </c>
      <c r="T165" s="113" t="str">
        <f t="shared" si="41"/>
        <v>12 inches (300 mm)Stainless SteelSchedule 10S</v>
      </c>
      <c r="U165" s="108" t="s">
        <v>1362</v>
      </c>
    </row>
    <row r="166" spans="1:21" ht="15" customHeight="1" x14ac:dyDescent="0.25">
      <c r="A166" s="473" t="s">
        <v>370</v>
      </c>
      <c r="B166" s="473" t="s">
        <v>648</v>
      </c>
      <c r="Q166" s="101" t="s">
        <v>1462</v>
      </c>
      <c r="R166" s="107" t="s">
        <v>1284</v>
      </c>
      <c r="S166" s="107" t="s">
        <v>1386</v>
      </c>
      <c r="T166" s="113" t="str">
        <f t="shared" si="41"/>
        <v>14 inches (350 mm)Stainless SteelSchedule 10S</v>
      </c>
      <c r="U166" s="108" t="s">
        <v>1362</v>
      </c>
    </row>
    <row r="167" spans="1:21" ht="15" customHeight="1" x14ac:dyDescent="0.25">
      <c r="A167" s="473" t="s">
        <v>354</v>
      </c>
      <c r="B167" s="473" t="s">
        <v>649</v>
      </c>
      <c r="Q167" s="101" t="s">
        <v>1463</v>
      </c>
      <c r="R167" s="107" t="s">
        <v>1284</v>
      </c>
      <c r="S167" s="107" t="s">
        <v>1386</v>
      </c>
      <c r="T167" s="113" t="str">
        <f t="shared" si="41"/>
        <v>16 inches (400 mm)Stainless SteelSchedule 10S</v>
      </c>
      <c r="U167" s="108" t="s">
        <v>1362</v>
      </c>
    </row>
    <row r="168" spans="1:21" ht="15" customHeight="1" x14ac:dyDescent="0.25">
      <c r="A168" s="473" t="s">
        <v>359</v>
      </c>
      <c r="B168" s="473" t="s">
        <v>650</v>
      </c>
      <c r="Q168" s="101" t="s">
        <v>1464</v>
      </c>
      <c r="R168" s="107" t="s">
        <v>1284</v>
      </c>
      <c r="S168" s="107" t="s">
        <v>1386</v>
      </c>
      <c r="T168" s="113" t="str">
        <f t="shared" si="41"/>
        <v>18 inches (450 mm)Stainless SteelSchedule 10S</v>
      </c>
      <c r="U168" s="108" t="s">
        <v>1362</v>
      </c>
    </row>
    <row r="169" spans="1:21" ht="15" customHeight="1" x14ac:dyDescent="0.25">
      <c r="A169" s="473" t="s">
        <v>358</v>
      </c>
      <c r="B169" s="473" t="s">
        <v>651</v>
      </c>
      <c r="Q169" s="101" t="s">
        <v>1465</v>
      </c>
      <c r="R169" s="107" t="s">
        <v>1284</v>
      </c>
      <c r="S169" s="107" t="s">
        <v>1386</v>
      </c>
      <c r="T169" s="113" t="str">
        <f t="shared" si="41"/>
        <v>20 inches (500 mm)Stainless SteelSchedule 10S</v>
      </c>
      <c r="U169" s="108" t="s">
        <v>1362</v>
      </c>
    </row>
    <row r="170" spans="1:21" ht="15" customHeight="1" x14ac:dyDescent="0.25">
      <c r="A170" s="473" t="s">
        <v>360</v>
      </c>
      <c r="B170" s="473" t="s">
        <v>2642</v>
      </c>
      <c r="Q170" s="101" t="s">
        <v>1466</v>
      </c>
      <c r="R170" s="107" t="s">
        <v>1284</v>
      </c>
      <c r="S170" s="107" t="s">
        <v>1386</v>
      </c>
      <c r="T170" s="113" t="str">
        <f t="shared" si="41"/>
        <v>24 inches (600 mm)Stainless SteelSchedule 10S</v>
      </c>
      <c r="U170" s="108" t="s">
        <v>1362</v>
      </c>
    </row>
    <row r="171" spans="1:21" ht="15" customHeight="1" x14ac:dyDescent="0.25">
      <c r="A171" s="473" t="s">
        <v>378</v>
      </c>
      <c r="B171" s="473" t="s">
        <v>2643</v>
      </c>
      <c r="Q171" s="86" t="s">
        <v>1453</v>
      </c>
      <c r="R171" s="107" t="s">
        <v>1284</v>
      </c>
      <c r="S171" s="107" t="s">
        <v>1390</v>
      </c>
      <c r="T171" s="113" t="str">
        <f t="shared" si="41"/>
        <v>2 inches (50 mm)Stainless SteelSchedule 40S</v>
      </c>
      <c r="U171" s="108" t="s">
        <v>1328</v>
      </c>
    </row>
    <row r="172" spans="1:21" ht="15" customHeight="1" x14ac:dyDescent="0.25">
      <c r="A172" s="473" t="s">
        <v>325</v>
      </c>
      <c r="B172" s="473" t="s">
        <v>652</v>
      </c>
      <c r="Q172" s="87" t="s">
        <v>1454</v>
      </c>
      <c r="R172" s="107" t="s">
        <v>1284</v>
      </c>
      <c r="S172" s="107" t="s">
        <v>1390</v>
      </c>
      <c r="T172" s="113" t="str">
        <f t="shared" si="41"/>
        <v>2.5 inches (65 mm)Stainless SteelSchedule 40S</v>
      </c>
      <c r="U172" s="108" t="s">
        <v>1305</v>
      </c>
    </row>
    <row r="173" spans="1:21" ht="15" customHeight="1" x14ac:dyDescent="0.25">
      <c r="A173" s="473" t="s">
        <v>2235</v>
      </c>
      <c r="B173" s="473" t="s">
        <v>2236</v>
      </c>
      <c r="Q173" s="88" t="s">
        <v>1455</v>
      </c>
      <c r="R173" s="107" t="s">
        <v>1284</v>
      </c>
      <c r="S173" s="107" t="s">
        <v>1390</v>
      </c>
      <c r="T173" s="113" t="str">
        <f t="shared" si="41"/>
        <v>3 inches (80 mm)Stainless SteelSchedule 40S</v>
      </c>
      <c r="U173" s="108" t="s">
        <v>1305</v>
      </c>
    </row>
    <row r="174" spans="1:21" ht="15" customHeight="1" x14ac:dyDescent="0.25">
      <c r="A174" s="473" t="s">
        <v>357</v>
      </c>
      <c r="B174" s="473" t="s">
        <v>653</v>
      </c>
      <c r="Q174" s="88" t="s">
        <v>1456</v>
      </c>
      <c r="R174" s="107" t="s">
        <v>1284</v>
      </c>
      <c r="S174" s="107" t="s">
        <v>1390</v>
      </c>
      <c r="T174" s="113" t="str">
        <f t="shared" si="41"/>
        <v>4 inches (100 mm)Stainless SteelSchedule 40S</v>
      </c>
      <c r="U174" s="108" t="s">
        <v>1365</v>
      </c>
    </row>
    <row r="175" spans="1:21" ht="15" customHeight="1" x14ac:dyDescent="0.25">
      <c r="A175" s="473" t="s">
        <v>326</v>
      </c>
      <c r="B175" s="473" t="s">
        <v>654</v>
      </c>
      <c r="Q175" s="101" t="s">
        <v>1457</v>
      </c>
      <c r="R175" s="107" t="s">
        <v>1284</v>
      </c>
      <c r="S175" s="107" t="s">
        <v>1390</v>
      </c>
      <c r="T175" s="113" t="str">
        <f t="shared" si="41"/>
        <v>5 inches (125 mm)Stainless SteelSchedule 40S</v>
      </c>
      <c r="U175" s="108" t="s">
        <v>1362</v>
      </c>
    </row>
    <row r="176" spans="1:21" ht="15" customHeight="1" x14ac:dyDescent="0.25">
      <c r="A176" s="473" t="s">
        <v>2237</v>
      </c>
      <c r="B176" s="473" t="s">
        <v>2238</v>
      </c>
      <c r="Q176" s="101" t="s">
        <v>1458</v>
      </c>
      <c r="R176" s="107" t="s">
        <v>1284</v>
      </c>
      <c r="S176" s="107" t="s">
        <v>1390</v>
      </c>
      <c r="T176" s="113" t="str">
        <f t="shared" si="41"/>
        <v>6 inches (150 mm)Stainless SteelSchedule 40S</v>
      </c>
      <c r="U176" s="108" t="s">
        <v>1362</v>
      </c>
    </row>
    <row r="177" spans="1:21" ht="15" customHeight="1" x14ac:dyDescent="0.25">
      <c r="A177" s="473" t="s">
        <v>2239</v>
      </c>
      <c r="B177" s="473" t="s">
        <v>2240</v>
      </c>
      <c r="Q177" s="101" t="s">
        <v>1459</v>
      </c>
      <c r="R177" s="107" t="s">
        <v>1284</v>
      </c>
      <c r="S177" s="107" t="s">
        <v>1390</v>
      </c>
      <c r="T177" s="113" t="str">
        <f t="shared" si="41"/>
        <v>8 inches (200 mm)Stainless SteelSchedule 40S</v>
      </c>
      <c r="U177" s="108" t="s">
        <v>1365</v>
      </c>
    </row>
    <row r="178" spans="1:21" ht="15" customHeight="1" x14ac:dyDescent="0.25">
      <c r="A178" s="473" t="s">
        <v>2241</v>
      </c>
      <c r="B178" s="473" t="s">
        <v>2242</v>
      </c>
      <c r="Q178" s="101" t="s">
        <v>1460</v>
      </c>
      <c r="R178" s="107" t="s">
        <v>1284</v>
      </c>
      <c r="S178" s="107" t="s">
        <v>1390</v>
      </c>
      <c r="T178" s="113" t="str">
        <f t="shared" si="41"/>
        <v>10 inches (250 mm)Stainless SteelSchedule 40S</v>
      </c>
      <c r="U178" s="108" t="s">
        <v>1362</v>
      </c>
    </row>
    <row r="179" spans="1:21" ht="15" customHeight="1" x14ac:dyDescent="0.25">
      <c r="A179" s="473" t="s">
        <v>361</v>
      </c>
      <c r="B179" s="473" t="s">
        <v>655</v>
      </c>
      <c r="Q179" s="101" t="s">
        <v>1461</v>
      </c>
      <c r="R179" s="107" t="s">
        <v>1284</v>
      </c>
      <c r="S179" s="107" t="s">
        <v>1390</v>
      </c>
      <c r="T179" s="113" t="str">
        <f t="shared" si="41"/>
        <v>12 inches (300 mm)Stainless SteelSchedule 40S</v>
      </c>
      <c r="U179" s="108" t="s">
        <v>1328</v>
      </c>
    </row>
    <row r="180" spans="1:21" ht="15" customHeight="1" x14ac:dyDescent="0.25">
      <c r="A180" s="473" t="s">
        <v>327</v>
      </c>
      <c r="B180" s="473" t="s">
        <v>656</v>
      </c>
      <c r="Q180" s="101" t="s">
        <v>1462</v>
      </c>
      <c r="R180" s="107" t="s">
        <v>1284</v>
      </c>
      <c r="S180" s="107" t="s">
        <v>1390</v>
      </c>
      <c r="T180" s="113" t="str">
        <f t="shared" si="41"/>
        <v>14 inches (350 mm)Stainless SteelSchedule 40S</v>
      </c>
      <c r="U180" s="108" t="s">
        <v>1362</v>
      </c>
    </row>
    <row r="181" spans="1:21" ht="15" customHeight="1" x14ac:dyDescent="0.25">
      <c r="A181" s="473" t="s">
        <v>334</v>
      </c>
      <c r="B181" s="473" t="s">
        <v>657</v>
      </c>
      <c r="Q181" s="101" t="s">
        <v>1463</v>
      </c>
      <c r="R181" s="107" t="s">
        <v>1284</v>
      </c>
      <c r="S181" s="107" t="s">
        <v>1390</v>
      </c>
      <c r="T181" s="113" t="str">
        <f t="shared" si="41"/>
        <v>16 inches (400 mm)Stainless SteelSchedule 40S</v>
      </c>
      <c r="U181" s="108" t="s">
        <v>1305</v>
      </c>
    </row>
    <row r="182" spans="1:21" ht="15" customHeight="1" x14ac:dyDescent="0.25">
      <c r="A182" s="473" t="s">
        <v>379</v>
      </c>
      <c r="B182" s="473" t="s">
        <v>658</v>
      </c>
      <c r="Q182" s="101" t="s">
        <v>1464</v>
      </c>
      <c r="R182" s="107" t="s">
        <v>1284</v>
      </c>
      <c r="S182" s="107" t="s">
        <v>1390</v>
      </c>
      <c r="T182" s="113" t="str">
        <f t="shared" si="41"/>
        <v>18 inches (450 mm)Stainless SteelSchedule 40S</v>
      </c>
      <c r="U182" s="108" t="s">
        <v>1365</v>
      </c>
    </row>
    <row r="183" spans="1:21" ht="15" customHeight="1" x14ac:dyDescent="0.25">
      <c r="A183" s="473" t="s">
        <v>337</v>
      </c>
      <c r="B183" s="473" t="s">
        <v>659</v>
      </c>
      <c r="Q183" s="101" t="s">
        <v>1465</v>
      </c>
      <c r="R183" s="107" t="s">
        <v>1284</v>
      </c>
      <c r="S183" s="107" t="s">
        <v>1390</v>
      </c>
      <c r="T183" s="113" t="str">
        <f t="shared" si="41"/>
        <v>20 inches (500 mm)Stainless SteelSchedule 40S</v>
      </c>
      <c r="U183" s="108" t="s">
        <v>1305</v>
      </c>
    </row>
    <row r="184" spans="1:21" ht="15" customHeight="1" x14ac:dyDescent="0.25">
      <c r="A184" s="473" t="s">
        <v>323</v>
      </c>
      <c r="B184" s="473" t="s">
        <v>660</v>
      </c>
      <c r="Q184" s="101" t="s">
        <v>1466</v>
      </c>
      <c r="R184" s="107" t="s">
        <v>1284</v>
      </c>
      <c r="S184" s="107" t="s">
        <v>1390</v>
      </c>
      <c r="T184" s="113" t="str">
        <f t="shared" si="41"/>
        <v>24 inches (600 mm)Stainless SteelSchedule 40S</v>
      </c>
      <c r="U184" s="108" t="s">
        <v>1328</v>
      </c>
    </row>
    <row r="185" spans="1:21" ht="15" customHeight="1" x14ac:dyDescent="0.25">
      <c r="A185" s="473" t="s">
        <v>2243</v>
      </c>
      <c r="B185" s="473" t="s">
        <v>2244</v>
      </c>
      <c r="Q185" s="86" t="s">
        <v>1453</v>
      </c>
      <c r="R185" s="107" t="s">
        <v>1284</v>
      </c>
      <c r="S185" s="113" t="s">
        <v>1383</v>
      </c>
      <c r="T185" s="113" t="str">
        <f t="shared" si="41"/>
        <v>2 inches (50 mm)Stainless SteelSchedule 5S</v>
      </c>
      <c r="U185" s="129" t="s">
        <v>1392</v>
      </c>
    </row>
    <row r="186" spans="1:21" ht="15" customHeight="1" x14ac:dyDescent="0.25">
      <c r="A186" s="473" t="s">
        <v>344</v>
      </c>
      <c r="B186" s="473" t="s">
        <v>661</v>
      </c>
      <c r="Q186" s="87" t="s">
        <v>1454</v>
      </c>
      <c r="R186" s="107" t="s">
        <v>1284</v>
      </c>
      <c r="S186" s="113" t="s">
        <v>1383</v>
      </c>
      <c r="T186" s="113" t="str">
        <f t="shared" si="41"/>
        <v>2.5 inches (65 mm)Stainless SteelSchedule 5S</v>
      </c>
      <c r="U186" s="129" t="s">
        <v>1392</v>
      </c>
    </row>
    <row r="187" spans="1:21" ht="15" customHeight="1" x14ac:dyDescent="0.25">
      <c r="A187" s="473" t="s">
        <v>364</v>
      </c>
      <c r="B187" s="473" t="s">
        <v>662</v>
      </c>
      <c r="Q187" s="88" t="s">
        <v>1455</v>
      </c>
      <c r="R187" s="107" t="s">
        <v>1284</v>
      </c>
      <c r="S187" s="113" t="s">
        <v>1383</v>
      </c>
      <c r="T187" s="113" t="str">
        <f t="shared" si="41"/>
        <v>3 inches (80 mm)Stainless SteelSchedule 5S</v>
      </c>
      <c r="U187" s="129" t="s">
        <v>1392</v>
      </c>
    </row>
    <row r="188" spans="1:21" ht="15" customHeight="1" x14ac:dyDescent="0.25">
      <c r="A188" s="473" t="s">
        <v>376</v>
      </c>
      <c r="B188" s="473" t="s">
        <v>663</v>
      </c>
      <c r="Q188" s="88" t="s">
        <v>1456</v>
      </c>
      <c r="R188" s="107" t="s">
        <v>1284</v>
      </c>
      <c r="S188" s="113" t="s">
        <v>1383</v>
      </c>
      <c r="T188" s="113" t="str">
        <f t="shared" si="41"/>
        <v>4 inches (100 mm)Stainless SteelSchedule 5S</v>
      </c>
      <c r="U188" s="129" t="s">
        <v>1392</v>
      </c>
    </row>
    <row r="189" spans="1:21" ht="15" customHeight="1" x14ac:dyDescent="0.25">
      <c r="A189" s="473" t="s">
        <v>2245</v>
      </c>
      <c r="B189" s="473" t="s">
        <v>2246</v>
      </c>
      <c r="Q189" s="101" t="s">
        <v>1457</v>
      </c>
      <c r="R189" s="107" t="s">
        <v>1284</v>
      </c>
      <c r="S189" s="113" t="s">
        <v>1383</v>
      </c>
      <c r="T189" s="113" t="str">
        <f t="shared" si="41"/>
        <v>5 inches (125 mm)Stainless SteelSchedule 5S</v>
      </c>
      <c r="U189" s="129" t="s">
        <v>1392</v>
      </c>
    </row>
    <row r="190" spans="1:21" ht="15" customHeight="1" x14ac:dyDescent="0.25">
      <c r="A190" s="473" t="s">
        <v>348</v>
      </c>
      <c r="B190" s="473" t="s">
        <v>2644</v>
      </c>
      <c r="Q190" s="101" t="s">
        <v>1458</v>
      </c>
      <c r="R190" s="107" t="s">
        <v>1284</v>
      </c>
      <c r="S190" s="113" t="s">
        <v>1383</v>
      </c>
      <c r="T190" s="113" t="str">
        <f t="shared" si="41"/>
        <v>6 inches (150 mm)Stainless SteelSchedule 5S</v>
      </c>
      <c r="U190" s="129" t="s">
        <v>1392</v>
      </c>
    </row>
    <row r="191" spans="1:21" ht="15" customHeight="1" x14ac:dyDescent="0.25">
      <c r="A191" s="473" t="s">
        <v>2247</v>
      </c>
      <c r="B191" s="473" t="s">
        <v>2645</v>
      </c>
      <c r="Q191" s="101" t="s">
        <v>1459</v>
      </c>
      <c r="R191" s="107" t="s">
        <v>1284</v>
      </c>
      <c r="S191" s="113" t="s">
        <v>1383</v>
      </c>
      <c r="T191" s="113" t="str">
        <f t="shared" si="41"/>
        <v>8 inches (200 mm)Stainless SteelSchedule 5S</v>
      </c>
      <c r="U191" s="129" t="s">
        <v>1392</v>
      </c>
    </row>
    <row r="192" spans="1:21" ht="15" customHeight="1" x14ac:dyDescent="0.25">
      <c r="A192" s="473" t="s">
        <v>371</v>
      </c>
      <c r="B192" s="473" t="s">
        <v>2646</v>
      </c>
      <c r="Q192" s="101" t="s">
        <v>1460</v>
      </c>
      <c r="R192" s="107" t="s">
        <v>1284</v>
      </c>
      <c r="S192" s="113" t="s">
        <v>1383</v>
      </c>
      <c r="T192" s="113" t="str">
        <f t="shared" si="41"/>
        <v>10 inches (250 mm)Stainless SteelSchedule 5S</v>
      </c>
      <c r="U192" s="129" t="s">
        <v>1392</v>
      </c>
    </row>
    <row r="193" spans="1:21" ht="15" customHeight="1" x14ac:dyDescent="0.25">
      <c r="A193" s="473" t="s">
        <v>328</v>
      </c>
      <c r="B193" s="473" t="s">
        <v>664</v>
      </c>
      <c r="Q193" s="101" t="s">
        <v>1461</v>
      </c>
      <c r="R193" s="107" t="s">
        <v>1284</v>
      </c>
      <c r="S193" s="113" t="s">
        <v>1383</v>
      </c>
      <c r="T193" s="113" t="str">
        <f t="shared" si="41"/>
        <v>12 inches (300 mm)Stainless SteelSchedule 5S</v>
      </c>
      <c r="U193" s="129" t="s">
        <v>1392</v>
      </c>
    </row>
    <row r="194" spans="1:21" ht="15" customHeight="1" x14ac:dyDescent="0.25">
      <c r="A194" s="473" t="s">
        <v>2248</v>
      </c>
      <c r="B194" s="473" t="s">
        <v>2249</v>
      </c>
      <c r="Q194" s="101" t="s">
        <v>1462</v>
      </c>
      <c r="R194" s="107" t="s">
        <v>1284</v>
      </c>
      <c r="S194" s="113" t="s">
        <v>1383</v>
      </c>
      <c r="T194" s="113" t="str">
        <f t="shared" si="41"/>
        <v>14 inches (350 mm)Stainless SteelSchedule 5S</v>
      </c>
      <c r="U194" s="129" t="s">
        <v>1392</v>
      </c>
    </row>
    <row r="195" spans="1:21" ht="15" customHeight="1" x14ac:dyDescent="0.25">
      <c r="A195" s="473" t="s">
        <v>2250</v>
      </c>
      <c r="B195" s="473" t="s">
        <v>2251</v>
      </c>
      <c r="Q195" s="101" t="s">
        <v>1463</v>
      </c>
      <c r="R195" s="107" t="s">
        <v>1284</v>
      </c>
      <c r="S195" s="113" t="s">
        <v>1383</v>
      </c>
      <c r="T195" s="113" t="str">
        <f t="shared" si="41"/>
        <v>16 inches (400 mm)Stainless SteelSchedule 5S</v>
      </c>
      <c r="U195" s="129" t="s">
        <v>1392</v>
      </c>
    </row>
    <row r="196" spans="1:21" ht="15" customHeight="1" x14ac:dyDescent="0.25">
      <c r="A196" s="473" t="s">
        <v>329</v>
      </c>
      <c r="B196" s="473" t="s">
        <v>665</v>
      </c>
      <c r="Q196" s="101" t="s">
        <v>1464</v>
      </c>
      <c r="R196" s="107" t="s">
        <v>1284</v>
      </c>
      <c r="S196" s="113" t="s">
        <v>1383</v>
      </c>
      <c r="T196" s="113" t="str">
        <f t="shared" ref="T196:T212" si="42">_xlfn.CONCAT(Q196,R196,S196)</f>
        <v>18 inches (450 mm)Stainless SteelSchedule 5S</v>
      </c>
      <c r="U196" s="129" t="s">
        <v>1392</v>
      </c>
    </row>
    <row r="197" spans="1:21" ht="15" customHeight="1" x14ac:dyDescent="0.25">
      <c r="A197" s="473" t="s">
        <v>372</v>
      </c>
      <c r="B197" s="473" t="s">
        <v>666</v>
      </c>
      <c r="Q197" s="101" t="s">
        <v>1465</v>
      </c>
      <c r="R197" s="107" t="s">
        <v>1284</v>
      </c>
      <c r="S197" s="113" t="s">
        <v>1383</v>
      </c>
      <c r="T197" s="113" t="str">
        <f t="shared" si="42"/>
        <v>20 inches (500 mm)Stainless SteelSchedule 5S</v>
      </c>
      <c r="U197" s="129" t="s">
        <v>1392</v>
      </c>
    </row>
    <row r="198" spans="1:21" ht="15" customHeight="1" x14ac:dyDescent="0.25">
      <c r="A198" s="473" t="s">
        <v>331</v>
      </c>
      <c r="B198" s="473" t="s">
        <v>667</v>
      </c>
      <c r="Q198" s="101" t="s">
        <v>1466</v>
      </c>
      <c r="R198" s="107" t="s">
        <v>1284</v>
      </c>
      <c r="S198" s="113" t="s">
        <v>1383</v>
      </c>
      <c r="T198" s="113" t="str">
        <f t="shared" si="42"/>
        <v>24 inches (600 mm)Stainless SteelSchedule 5S</v>
      </c>
      <c r="U198" s="129" t="s">
        <v>1392</v>
      </c>
    </row>
    <row r="199" spans="1:21" ht="15" customHeight="1" x14ac:dyDescent="0.25">
      <c r="A199" s="473" t="s">
        <v>335</v>
      </c>
      <c r="B199" s="473" t="s">
        <v>668</v>
      </c>
      <c r="Q199" s="86" t="s">
        <v>1453</v>
      </c>
      <c r="R199" s="107" t="s">
        <v>1284</v>
      </c>
      <c r="S199" s="113" t="s">
        <v>1391</v>
      </c>
      <c r="T199" s="113" t="str">
        <f t="shared" si="42"/>
        <v>2 inches (50 mm)Stainless SteelSchedule 80S</v>
      </c>
      <c r="U199" s="129" t="s">
        <v>1392</v>
      </c>
    </row>
    <row r="200" spans="1:21" ht="15" customHeight="1" x14ac:dyDescent="0.25">
      <c r="A200" s="473" t="s">
        <v>2252</v>
      </c>
      <c r="B200" s="473" t="s">
        <v>2253</v>
      </c>
      <c r="Q200" s="87" t="s">
        <v>1454</v>
      </c>
      <c r="R200" s="107" t="s">
        <v>1284</v>
      </c>
      <c r="S200" s="113" t="s">
        <v>1391</v>
      </c>
      <c r="T200" s="113" t="str">
        <f t="shared" si="42"/>
        <v>2.5 inches (65 mm)Stainless SteelSchedule 80S</v>
      </c>
      <c r="U200" s="129" t="s">
        <v>1392</v>
      </c>
    </row>
    <row r="201" spans="1:21" ht="15" customHeight="1" x14ac:dyDescent="0.25">
      <c r="A201" s="473" t="s">
        <v>369</v>
      </c>
      <c r="B201" s="473" t="s">
        <v>669</v>
      </c>
      <c r="Q201" s="88" t="s">
        <v>1455</v>
      </c>
      <c r="R201" s="107" t="s">
        <v>1284</v>
      </c>
      <c r="S201" s="113" t="s">
        <v>1391</v>
      </c>
      <c r="T201" s="113" t="str">
        <f t="shared" si="42"/>
        <v>3 inches (80 mm)Stainless SteelSchedule 80S</v>
      </c>
      <c r="U201" s="129" t="s">
        <v>1392</v>
      </c>
    </row>
    <row r="202" spans="1:21" ht="15" customHeight="1" x14ac:dyDescent="0.25">
      <c r="A202" s="473" t="s">
        <v>2254</v>
      </c>
      <c r="B202" s="473" t="s">
        <v>2255</v>
      </c>
      <c r="Q202" s="88" t="s">
        <v>1456</v>
      </c>
      <c r="R202" s="107" t="s">
        <v>1284</v>
      </c>
      <c r="S202" s="113" t="s">
        <v>1391</v>
      </c>
      <c r="T202" s="113" t="str">
        <f t="shared" si="42"/>
        <v>4 inches (100 mm)Stainless SteelSchedule 80S</v>
      </c>
      <c r="U202" s="129" t="s">
        <v>1392</v>
      </c>
    </row>
    <row r="203" spans="1:21" ht="15" customHeight="1" x14ac:dyDescent="0.25">
      <c r="A203" s="473" t="s">
        <v>2256</v>
      </c>
      <c r="B203" s="473" t="s">
        <v>2647</v>
      </c>
      <c r="Q203" s="101" t="s">
        <v>1457</v>
      </c>
      <c r="R203" s="107" t="s">
        <v>1284</v>
      </c>
      <c r="S203" s="113" t="s">
        <v>1391</v>
      </c>
      <c r="T203" s="113" t="str">
        <f t="shared" si="42"/>
        <v>5 inches (125 mm)Stainless SteelSchedule 80S</v>
      </c>
      <c r="U203" s="129" t="s">
        <v>1392</v>
      </c>
    </row>
    <row r="204" spans="1:21" ht="15" customHeight="1" x14ac:dyDescent="0.25">
      <c r="A204" s="473" t="s">
        <v>339</v>
      </c>
      <c r="B204" s="473" t="s">
        <v>670</v>
      </c>
      <c r="Q204" s="101" t="s">
        <v>1458</v>
      </c>
      <c r="R204" s="107" t="s">
        <v>1284</v>
      </c>
      <c r="S204" s="113" t="s">
        <v>1391</v>
      </c>
      <c r="T204" s="113" t="str">
        <f t="shared" si="42"/>
        <v>6 inches (150 mm)Stainless SteelSchedule 80S</v>
      </c>
      <c r="U204" s="129" t="s">
        <v>1392</v>
      </c>
    </row>
    <row r="205" spans="1:21" ht="15" customHeight="1" x14ac:dyDescent="0.25">
      <c r="A205" s="473" t="s">
        <v>368</v>
      </c>
      <c r="B205" s="473" t="s">
        <v>671</v>
      </c>
      <c r="Q205" s="101" t="s">
        <v>1459</v>
      </c>
      <c r="R205" s="107" t="s">
        <v>1284</v>
      </c>
      <c r="S205" s="113" t="s">
        <v>1391</v>
      </c>
      <c r="T205" s="113" t="str">
        <f t="shared" si="42"/>
        <v>8 inches (200 mm)Stainless SteelSchedule 80S</v>
      </c>
      <c r="U205" s="129" t="s">
        <v>1392</v>
      </c>
    </row>
    <row r="206" spans="1:21" ht="15" customHeight="1" x14ac:dyDescent="0.25">
      <c r="A206" s="473" t="s">
        <v>2257</v>
      </c>
      <c r="B206" s="473" t="s">
        <v>2258</v>
      </c>
      <c r="Q206" s="101" t="s">
        <v>1460</v>
      </c>
      <c r="R206" s="107" t="s">
        <v>1284</v>
      </c>
      <c r="S206" s="113" t="s">
        <v>1391</v>
      </c>
      <c r="T206" s="113" t="str">
        <f t="shared" si="42"/>
        <v>10 inches (250 mm)Stainless SteelSchedule 80S</v>
      </c>
      <c r="U206" s="129" t="s">
        <v>1392</v>
      </c>
    </row>
    <row r="207" spans="1:21" ht="15" customHeight="1" x14ac:dyDescent="0.25">
      <c r="A207" s="473" t="s">
        <v>2259</v>
      </c>
      <c r="B207" s="473" t="s">
        <v>2260</v>
      </c>
      <c r="Q207" s="101" t="s">
        <v>1461</v>
      </c>
      <c r="R207" s="107" t="s">
        <v>1284</v>
      </c>
      <c r="S207" s="113" t="s">
        <v>1391</v>
      </c>
      <c r="T207" s="113" t="str">
        <f t="shared" si="42"/>
        <v>12 inches (300 mm)Stainless SteelSchedule 80S</v>
      </c>
      <c r="U207" s="129" t="s">
        <v>1392</v>
      </c>
    </row>
    <row r="208" spans="1:21" ht="15" customHeight="1" x14ac:dyDescent="0.25">
      <c r="A208" s="473" t="s">
        <v>322</v>
      </c>
      <c r="B208" s="473" t="s">
        <v>672</v>
      </c>
      <c r="Q208" s="101" t="s">
        <v>1462</v>
      </c>
      <c r="R208" s="107" t="s">
        <v>1284</v>
      </c>
      <c r="S208" s="113" t="s">
        <v>1391</v>
      </c>
      <c r="T208" s="113" t="str">
        <f t="shared" si="42"/>
        <v>14 inches (350 mm)Stainless SteelSchedule 80S</v>
      </c>
      <c r="U208" s="129" t="s">
        <v>1392</v>
      </c>
    </row>
    <row r="209" spans="1:21" ht="15" customHeight="1" x14ac:dyDescent="0.25">
      <c r="A209" s="473" t="s">
        <v>341</v>
      </c>
      <c r="B209" s="473" t="s">
        <v>673</v>
      </c>
      <c r="Q209" s="101" t="s">
        <v>1463</v>
      </c>
      <c r="R209" s="107" t="s">
        <v>1284</v>
      </c>
      <c r="S209" s="113" t="s">
        <v>1391</v>
      </c>
      <c r="T209" s="113" t="str">
        <f t="shared" si="42"/>
        <v>16 inches (400 mm)Stainless SteelSchedule 80S</v>
      </c>
      <c r="U209" s="129" t="s">
        <v>1392</v>
      </c>
    </row>
    <row r="210" spans="1:21" ht="15" customHeight="1" x14ac:dyDescent="0.25">
      <c r="A210" s="473" t="s">
        <v>366</v>
      </c>
      <c r="B210" s="473" t="s">
        <v>674</v>
      </c>
      <c r="Q210" s="101" t="s">
        <v>1464</v>
      </c>
      <c r="R210" s="107" t="s">
        <v>1284</v>
      </c>
      <c r="S210" s="113" t="s">
        <v>1391</v>
      </c>
      <c r="T210" s="113" t="str">
        <f t="shared" si="42"/>
        <v>18 inches (450 mm)Stainless SteelSchedule 80S</v>
      </c>
      <c r="U210" s="129" t="s">
        <v>1392</v>
      </c>
    </row>
    <row r="211" spans="1:21" ht="15" customHeight="1" x14ac:dyDescent="0.25">
      <c r="A211" s="473" t="s">
        <v>349</v>
      </c>
      <c r="B211" s="473" t="s">
        <v>675</v>
      </c>
      <c r="Q211" s="101" t="s">
        <v>1465</v>
      </c>
      <c r="R211" s="107" t="s">
        <v>1284</v>
      </c>
      <c r="S211" s="113" t="s">
        <v>1391</v>
      </c>
      <c r="T211" s="113" t="str">
        <f t="shared" si="42"/>
        <v>20 inches (500 mm)Stainless SteelSchedule 80S</v>
      </c>
      <c r="U211" s="129" t="s">
        <v>1392</v>
      </c>
    </row>
    <row r="212" spans="1:21" ht="15" customHeight="1" x14ac:dyDescent="0.25">
      <c r="A212" s="473" t="s">
        <v>333</v>
      </c>
      <c r="B212" s="473" t="s">
        <v>676</v>
      </c>
      <c r="Q212" s="101" t="s">
        <v>1466</v>
      </c>
      <c r="R212" s="107" t="s">
        <v>1284</v>
      </c>
      <c r="S212" s="113" t="s">
        <v>1391</v>
      </c>
      <c r="T212" s="113" t="str">
        <f t="shared" si="42"/>
        <v>24 inches (600 mm)Stainless SteelSchedule 80S</v>
      </c>
      <c r="U212" s="129" t="s">
        <v>1392</v>
      </c>
    </row>
    <row r="213" spans="1:21" ht="15" customHeight="1" x14ac:dyDescent="0.25">
      <c r="A213" s="473" t="s">
        <v>343</v>
      </c>
      <c r="B213" s="473" t="s">
        <v>677</v>
      </c>
      <c r="Q213" s="86" t="s">
        <v>1453</v>
      </c>
      <c r="R213" s="107" t="s">
        <v>905</v>
      </c>
      <c r="S213" s="107" t="s">
        <v>905</v>
      </c>
      <c r="T213" s="113" t="str">
        <f>_xlfn.CONCAT(Q213,R213,S213)</f>
        <v>2 inches (50 mm)OtherOther</v>
      </c>
      <c r="U213" s="129" t="s">
        <v>1392</v>
      </c>
    </row>
    <row r="214" spans="1:21" ht="15" customHeight="1" x14ac:dyDescent="0.25">
      <c r="A214" s="473" t="s">
        <v>352</v>
      </c>
      <c r="B214" s="473" t="s">
        <v>678</v>
      </c>
      <c r="Q214" s="87" t="s">
        <v>1454</v>
      </c>
      <c r="R214" s="107" t="s">
        <v>905</v>
      </c>
      <c r="S214" s="107" t="s">
        <v>905</v>
      </c>
      <c r="T214" s="113" t="str">
        <f>_xlfn.CONCAT(Q214,R214,S214)</f>
        <v>2.5 inches (65 mm)OtherOther</v>
      </c>
      <c r="U214" s="129" t="s">
        <v>1392</v>
      </c>
    </row>
    <row r="215" spans="1:21" ht="15" customHeight="1" x14ac:dyDescent="0.25">
      <c r="A215" s="473" t="s">
        <v>373</v>
      </c>
      <c r="B215" s="473" t="s">
        <v>679</v>
      </c>
      <c r="Q215" s="88" t="s">
        <v>1455</v>
      </c>
      <c r="R215" s="107" t="s">
        <v>905</v>
      </c>
      <c r="S215" s="107" t="s">
        <v>905</v>
      </c>
      <c r="T215" s="113" t="str">
        <f>_xlfn.CONCAT(Q215,R215,S215)</f>
        <v>3 inches (80 mm)OtherOther</v>
      </c>
      <c r="U215" s="129" t="s">
        <v>1392</v>
      </c>
    </row>
    <row r="216" spans="1:21" ht="15" customHeight="1" x14ac:dyDescent="0.25">
      <c r="A216" s="473" t="s">
        <v>2261</v>
      </c>
      <c r="B216" s="473" t="s">
        <v>2262</v>
      </c>
      <c r="Q216" s="88" t="s">
        <v>1456</v>
      </c>
      <c r="R216" s="107" t="s">
        <v>905</v>
      </c>
      <c r="S216" s="107" t="s">
        <v>905</v>
      </c>
      <c r="T216" s="113" t="str">
        <f t="shared" ref="T216:T226" si="43">_xlfn.CONCAT(Q216,R216,S216)</f>
        <v>4 inches (100 mm)OtherOther</v>
      </c>
      <c r="U216" s="129" t="s">
        <v>1392</v>
      </c>
    </row>
    <row r="217" spans="1:21" ht="15" customHeight="1" x14ac:dyDescent="0.25">
      <c r="A217" s="473" t="s">
        <v>2263</v>
      </c>
      <c r="B217" s="473" t="s">
        <v>2264</v>
      </c>
      <c r="Q217" s="101" t="s">
        <v>1457</v>
      </c>
      <c r="R217" s="107" t="s">
        <v>905</v>
      </c>
      <c r="S217" s="107" t="s">
        <v>905</v>
      </c>
      <c r="T217" s="113" t="str">
        <f t="shared" si="43"/>
        <v>5 inches (125 mm)OtherOther</v>
      </c>
      <c r="U217" s="129" t="s">
        <v>1392</v>
      </c>
    </row>
    <row r="218" spans="1:21" ht="15" customHeight="1" x14ac:dyDescent="0.25">
      <c r="A218" s="473" t="s">
        <v>2265</v>
      </c>
      <c r="B218" s="473" t="s">
        <v>2266</v>
      </c>
      <c r="Q218" s="101" t="s">
        <v>1458</v>
      </c>
      <c r="R218" s="107" t="s">
        <v>905</v>
      </c>
      <c r="S218" s="107" t="s">
        <v>905</v>
      </c>
      <c r="T218" s="113" t="str">
        <f t="shared" si="43"/>
        <v>6 inches (150 mm)OtherOther</v>
      </c>
      <c r="U218" s="129" t="s">
        <v>1392</v>
      </c>
    </row>
    <row r="219" spans="1:21" ht="15" customHeight="1" x14ac:dyDescent="0.25">
      <c r="A219" s="473" t="s">
        <v>2267</v>
      </c>
      <c r="B219" s="473" t="s">
        <v>2268</v>
      </c>
      <c r="Q219" s="101" t="s">
        <v>1459</v>
      </c>
      <c r="R219" s="107" t="s">
        <v>905</v>
      </c>
      <c r="S219" s="107" t="s">
        <v>905</v>
      </c>
      <c r="T219" s="113" t="str">
        <f t="shared" si="43"/>
        <v>8 inches (200 mm)OtherOther</v>
      </c>
      <c r="U219" s="129" t="s">
        <v>1392</v>
      </c>
    </row>
    <row r="220" spans="1:21" ht="15" customHeight="1" x14ac:dyDescent="0.25">
      <c r="A220" s="473" t="s">
        <v>365</v>
      </c>
      <c r="B220" s="473" t="s">
        <v>680</v>
      </c>
      <c r="Q220" s="101" t="s">
        <v>1460</v>
      </c>
      <c r="R220" s="107" t="s">
        <v>905</v>
      </c>
      <c r="S220" s="107" t="s">
        <v>905</v>
      </c>
      <c r="T220" s="113" t="str">
        <f t="shared" si="43"/>
        <v>10 inches (250 mm)OtherOther</v>
      </c>
      <c r="U220" s="129" t="s">
        <v>1392</v>
      </c>
    </row>
    <row r="221" spans="1:21" ht="15" customHeight="1" x14ac:dyDescent="0.25">
      <c r="A221" s="473" t="s">
        <v>367</v>
      </c>
      <c r="B221" s="473" t="s">
        <v>681</v>
      </c>
      <c r="Q221" s="101" t="s">
        <v>1461</v>
      </c>
      <c r="R221" s="107" t="s">
        <v>905</v>
      </c>
      <c r="S221" s="107" t="s">
        <v>905</v>
      </c>
      <c r="T221" s="113" t="str">
        <f t="shared" si="43"/>
        <v>12 inches (300 mm)OtherOther</v>
      </c>
      <c r="U221" s="129" t="s">
        <v>1392</v>
      </c>
    </row>
    <row r="222" spans="1:21" ht="15" customHeight="1" x14ac:dyDescent="0.25">
      <c r="A222" s="473" t="s">
        <v>2269</v>
      </c>
      <c r="B222" s="473" t="s">
        <v>2648</v>
      </c>
      <c r="Q222" s="101" t="s">
        <v>1462</v>
      </c>
      <c r="R222" s="107" t="s">
        <v>905</v>
      </c>
      <c r="S222" s="107" t="s">
        <v>905</v>
      </c>
      <c r="T222" s="113" t="str">
        <f t="shared" si="43"/>
        <v>14 inches (350 mm)OtherOther</v>
      </c>
      <c r="U222" s="129" t="s">
        <v>1392</v>
      </c>
    </row>
    <row r="223" spans="1:21" ht="15" customHeight="1" x14ac:dyDescent="0.25">
      <c r="A223" s="473" t="s">
        <v>2270</v>
      </c>
      <c r="B223" s="473" t="s">
        <v>2271</v>
      </c>
      <c r="Q223" s="101" t="s">
        <v>1463</v>
      </c>
      <c r="R223" s="107" t="s">
        <v>905</v>
      </c>
      <c r="S223" s="107" t="s">
        <v>905</v>
      </c>
      <c r="T223" s="113" t="str">
        <f t="shared" si="43"/>
        <v>16 inches (400 mm)OtherOther</v>
      </c>
      <c r="U223" s="129" t="s">
        <v>1392</v>
      </c>
    </row>
    <row r="224" spans="1:21" ht="15" customHeight="1" x14ac:dyDescent="0.25">
      <c r="A224" s="473" t="s">
        <v>362</v>
      </c>
      <c r="B224" s="473" t="s">
        <v>682</v>
      </c>
      <c r="Q224" s="101" t="s">
        <v>1464</v>
      </c>
      <c r="R224" s="107" t="s">
        <v>905</v>
      </c>
      <c r="S224" s="107" t="s">
        <v>905</v>
      </c>
      <c r="T224" s="113" t="str">
        <f t="shared" si="43"/>
        <v>18 inches (450 mm)OtherOther</v>
      </c>
      <c r="U224" s="129" t="s">
        <v>1392</v>
      </c>
    </row>
    <row r="225" spans="1:21" ht="15" customHeight="1" x14ac:dyDescent="0.25">
      <c r="A225" s="473" t="s">
        <v>338</v>
      </c>
      <c r="B225" s="473" t="s">
        <v>683</v>
      </c>
      <c r="Q225" s="101" t="s">
        <v>1465</v>
      </c>
      <c r="R225" s="107" t="s">
        <v>905</v>
      </c>
      <c r="S225" s="107" t="s">
        <v>905</v>
      </c>
      <c r="T225" s="113" t="str">
        <f t="shared" si="43"/>
        <v>20 inches (500 mm)OtherOther</v>
      </c>
      <c r="U225" s="129" t="s">
        <v>1392</v>
      </c>
    </row>
    <row r="226" spans="1:21" ht="15" customHeight="1" x14ac:dyDescent="0.25">
      <c r="A226" s="473" t="s">
        <v>363</v>
      </c>
      <c r="B226" s="473" t="s">
        <v>684</v>
      </c>
      <c r="Q226" s="101" t="s">
        <v>1466</v>
      </c>
      <c r="R226" s="107" t="s">
        <v>905</v>
      </c>
      <c r="S226" s="107" t="s">
        <v>905</v>
      </c>
      <c r="T226" s="113" t="str">
        <f t="shared" si="43"/>
        <v>24 inches (600 mm)OtherOther</v>
      </c>
      <c r="U226" s="129" t="s">
        <v>1392</v>
      </c>
    </row>
    <row r="227" spans="1:21" ht="15" customHeight="1" x14ac:dyDescent="0.25">
      <c r="A227" s="473" t="s">
        <v>324</v>
      </c>
      <c r="B227" s="473" t="s">
        <v>685</v>
      </c>
    </row>
    <row r="228" spans="1:21" ht="15" customHeight="1" x14ac:dyDescent="0.25">
      <c r="A228" s="473" t="s">
        <v>350</v>
      </c>
      <c r="B228" s="473" t="s">
        <v>686</v>
      </c>
    </row>
    <row r="229" spans="1:21" ht="15" customHeight="1" x14ac:dyDescent="0.25">
      <c r="A229" s="473" t="s">
        <v>2272</v>
      </c>
      <c r="B229" s="473" t="s">
        <v>2649</v>
      </c>
    </row>
    <row r="230" spans="1:21" ht="15" customHeight="1" x14ac:dyDescent="0.25">
      <c r="A230" s="473" t="s">
        <v>330</v>
      </c>
      <c r="B230" s="473" t="s">
        <v>687</v>
      </c>
    </row>
    <row r="231" spans="1:21" ht="15" customHeight="1" x14ac:dyDescent="0.25">
      <c r="A231" s="473" t="s">
        <v>2273</v>
      </c>
      <c r="B231" s="473" t="s">
        <v>2274</v>
      </c>
    </row>
    <row r="232" spans="1:21" ht="15" customHeight="1" x14ac:dyDescent="0.25">
      <c r="A232" s="473" t="s">
        <v>377</v>
      </c>
      <c r="B232" s="473" t="s">
        <v>688</v>
      </c>
    </row>
    <row r="233" spans="1:21" ht="15" customHeight="1" x14ac:dyDescent="0.25">
      <c r="A233" s="473" t="s">
        <v>374</v>
      </c>
      <c r="B233" s="473" t="s">
        <v>689</v>
      </c>
    </row>
    <row r="234" spans="1:21" ht="15" customHeight="1" x14ac:dyDescent="0.25">
      <c r="A234" s="473" t="s">
        <v>340</v>
      </c>
      <c r="B234" s="473" t="s">
        <v>690</v>
      </c>
    </row>
    <row r="235" spans="1:21" ht="15" customHeight="1" x14ac:dyDescent="0.25">
      <c r="A235" s="473" t="s">
        <v>375</v>
      </c>
      <c r="B235" s="473" t="s">
        <v>2650</v>
      </c>
    </row>
    <row r="236" spans="1:21" ht="15" customHeight="1" x14ac:dyDescent="0.25">
      <c r="A236" s="473" t="s">
        <v>355</v>
      </c>
      <c r="B236" s="473" t="s">
        <v>691</v>
      </c>
    </row>
    <row r="237" spans="1:21" ht="15" customHeight="1" x14ac:dyDescent="0.25">
      <c r="A237" s="473" t="s">
        <v>401</v>
      </c>
      <c r="B237" s="473" t="s">
        <v>692</v>
      </c>
    </row>
    <row r="238" spans="1:21" ht="15" customHeight="1" x14ac:dyDescent="0.25">
      <c r="A238" s="473" t="s">
        <v>403</v>
      </c>
      <c r="B238" s="473" t="s">
        <v>693</v>
      </c>
    </row>
    <row r="239" spans="1:21" ht="15" customHeight="1" x14ac:dyDescent="0.25">
      <c r="A239" s="473" t="s">
        <v>405</v>
      </c>
      <c r="B239" s="473" t="s">
        <v>694</v>
      </c>
    </row>
    <row r="240" spans="1:21" ht="15" customHeight="1" x14ac:dyDescent="0.25">
      <c r="A240" s="473" t="s">
        <v>402</v>
      </c>
      <c r="B240" s="473" t="s">
        <v>695</v>
      </c>
    </row>
    <row r="241" spans="1:2" ht="15" customHeight="1" x14ac:dyDescent="0.25">
      <c r="A241" s="473" t="s">
        <v>426</v>
      </c>
      <c r="B241" s="473" t="s">
        <v>696</v>
      </c>
    </row>
    <row r="242" spans="1:2" ht="15" customHeight="1" x14ac:dyDescent="0.25">
      <c r="A242" s="473" t="s">
        <v>404</v>
      </c>
      <c r="B242" s="473" t="s">
        <v>697</v>
      </c>
    </row>
    <row r="243" spans="1:2" ht="15" customHeight="1" x14ac:dyDescent="0.25">
      <c r="A243" s="473" t="s">
        <v>380</v>
      </c>
      <c r="B243" s="473" t="s">
        <v>698</v>
      </c>
    </row>
    <row r="244" spans="1:2" ht="15" customHeight="1" x14ac:dyDescent="0.25">
      <c r="A244" s="473" t="s">
        <v>394</v>
      </c>
      <c r="B244" s="473" t="s">
        <v>699</v>
      </c>
    </row>
    <row r="245" spans="1:2" ht="15" customHeight="1" x14ac:dyDescent="0.25">
      <c r="A245" s="473" t="s">
        <v>418</v>
      </c>
      <c r="B245" s="473" t="s">
        <v>700</v>
      </c>
    </row>
    <row r="246" spans="1:2" ht="15" customHeight="1" x14ac:dyDescent="0.25">
      <c r="A246" s="473" t="s">
        <v>389</v>
      </c>
      <c r="B246" s="473" t="s">
        <v>701</v>
      </c>
    </row>
    <row r="247" spans="1:2" ht="15" customHeight="1" x14ac:dyDescent="0.25">
      <c r="A247" s="473" t="s">
        <v>396</v>
      </c>
      <c r="B247" s="473" t="s">
        <v>702</v>
      </c>
    </row>
    <row r="248" spans="1:2" ht="15" customHeight="1" x14ac:dyDescent="0.25">
      <c r="A248" s="473" t="s">
        <v>408</v>
      </c>
      <c r="B248" s="473" t="s">
        <v>703</v>
      </c>
    </row>
    <row r="249" spans="1:2" ht="15" customHeight="1" x14ac:dyDescent="0.25">
      <c r="A249" s="473" t="s">
        <v>430</v>
      </c>
      <c r="B249" s="473" t="s">
        <v>704</v>
      </c>
    </row>
    <row r="250" spans="1:2" ht="15" customHeight="1" x14ac:dyDescent="0.25">
      <c r="A250" s="473" t="s">
        <v>433</v>
      </c>
      <c r="B250" s="473" t="s">
        <v>705</v>
      </c>
    </row>
    <row r="251" spans="1:2" ht="15" customHeight="1" x14ac:dyDescent="0.25">
      <c r="A251" s="473" t="s">
        <v>411</v>
      </c>
      <c r="B251" s="473" t="s">
        <v>706</v>
      </c>
    </row>
    <row r="252" spans="1:2" ht="15" customHeight="1" x14ac:dyDescent="0.25">
      <c r="A252" s="473" t="s">
        <v>412</v>
      </c>
      <c r="B252" s="473" t="s">
        <v>707</v>
      </c>
    </row>
    <row r="253" spans="1:2" ht="15" customHeight="1" x14ac:dyDescent="0.25">
      <c r="A253" s="473" t="s">
        <v>2275</v>
      </c>
      <c r="B253" s="473" t="s">
        <v>2276</v>
      </c>
    </row>
    <row r="254" spans="1:2" ht="15" customHeight="1" x14ac:dyDescent="0.25">
      <c r="A254" s="473" t="s">
        <v>914</v>
      </c>
      <c r="B254" s="473" t="s">
        <v>915</v>
      </c>
    </row>
    <row r="255" spans="1:2" ht="15" customHeight="1" x14ac:dyDescent="0.25">
      <c r="A255" s="473" t="s">
        <v>2277</v>
      </c>
      <c r="B255" s="473" t="s">
        <v>2278</v>
      </c>
    </row>
    <row r="256" spans="1:2" ht="15" customHeight="1" x14ac:dyDescent="0.25">
      <c r="A256" s="473" t="s">
        <v>431</v>
      </c>
      <c r="B256" s="473" t="s">
        <v>2651</v>
      </c>
    </row>
    <row r="257" spans="1:2" ht="15" customHeight="1" x14ac:dyDescent="0.25">
      <c r="A257" s="473" t="s">
        <v>429</v>
      </c>
      <c r="B257" s="473" t="s">
        <v>2652</v>
      </c>
    </row>
    <row r="258" spans="1:2" ht="15" customHeight="1" x14ac:dyDescent="0.25">
      <c r="A258" s="473" t="s">
        <v>425</v>
      </c>
      <c r="B258" s="473" t="s">
        <v>2653</v>
      </c>
    </row>
    <row r="259" spans="1:2" ht="15" customHeight="1" x14ac:dyDescent="0.25">
      <c r="A259" s="473" t="s">
        <v>384</v>
      </c>
      <c r="B259" s="473" t="s">
        <v>708</v>
      </c>
    </row>
    <row r="260" spans="1:2" ht="15" customHeight="1" x14ac:dyDescent="0.25">
      <c r="A260" s="473" t="s">
        <v>2279</v>
      </c>
      <c r="B260" s="473" t="s">
        <v>2280</v>
      </c>
    </row>
    <row r="261" spans="1:2" ht="15" customHeight="1" x14ac:dyDescent="0.25">
      <c r="A261" s="473" t="s">
        <v>2281</v>
      </c>
      <c r="B261" s="473" t="s">
        <v>2282</v>
      </c>
    </row>
    <row r="262" spans="1:2" ht="15" customHeight="1" x14ac:dyDescent="0.25">
      <c r="A262" s="473" t="s">
        <v>2283</v>
      </c>
      <c r="B262" s="473" t="s">
        <v>2284</v>
      </c>
    </row>
    <row r="263" spans="1:2" ht="15" customHeight="1" x14ac:dyDescent="0.25">
      <c r="A263" s="473" t="s">
        <v>385</v>
      </c>
      <c r="B263" s="473" t="s">
        <v>709</v>
      </c>
    </row>
    <row r="264" spans="1:2" ht="15" customHeight="1" x14ac:dyDescent="0.25">
      <c r="A264" s="473" t="s">
        <v>2285</v>
      </c>
      <c r="B264" s="473" t="s">
        <v>2286</v>
      </c>
    </row>
    <row r="265" spans="1:2" ht="15" customHeight="1" x14ac:dyDescent="0.25">
      <c r="A265" s="473" t="s">
        <v>386</v>
      </c>
      <c r="B265" s="473" t="s">
        <v>710</v>
      </c>
    </row>
    <row r="266" spans="1:2" ht="15" customHeight="1" x14ac:dyDescent="0.25">
      <c r="A266" s="473" t="s">
        <v>434</v>
      </c>
      <c r="B266" s="473" t="s">
        <v>711</v>
      </c>
    </row>
    <row r="267" spans="1:2" ht="15" customHeight="1" x14ac:dyDescent="0.25">
      <c r="A267" s="473" t="s">
        <v>417</v>
      </c>
      <c r="B267" s="473" t="s">
        <v>712</v>
      </c>
    </row>
    <row r="268" spans="1:2" ht="15" customHeight="1" x14ac:dyDescent="0.25">
      <c r="A268" s="473" t="s">
        <v>400</v>
      </c>
      <c r="B268" s="473" t="s">
        <v>713</v>
      </c>
    </row>
    <row r="269" spans="1:2" ht="15" customHeight="1" x14ac:dyDescent="0.25">
      <c r="A269" s="473" t="s">
        <v>2287</v>
      </c>
      <c r="B269" s="473" t="s">
        <v>2288</v>
      </c>
    </row>
    <row r="270" spans="1:2" ht="15" customHeight="1" x14ac:dyDescent="0.25">
      <c r="A270" s="473" t="s">
        <v>435</v>
      </c>
      <c r="B270" s="473" t="s">
        <v>714</v>
      </c>
    </row>
    <row r="271" spans="1:2" ht="15" customHeight="1" x14ac:dyDescent="0.25">
      <c r="A271" s="473" t="s">
        <v>2289</v>
      </c>
      <c r="B271" s="473" t="s">
        <v>2290</v>
      </c>
    </row>
    <row r="272" spans="1:2" ht="15" customHeight="1" x14ac:dyDescent="0.25">
      <c r="A272" s="473" t="s">
        <v>391</v>
      </c>
      <c r="B272" s="473" t="s">
        <v>715</v>
      </c>
    </row>
    <row r="273" spans="1:2" ht="15" customHeight="1" x14ac:dyDescent="0.25">
      <c r="A273" s="473" t="s">
        <v>393</v>
      </c>
      <c r="B273" s="473" t="s">
        <v>716</v>
      </c>
    </row>
    <row r="274" spans="1:2" ht="15" customHeight="1" x14ac:dyDescent="0.25">
      <c r="A274" s="473" t="s">
        <v>382</v>
      </c>
      <c r="B274" s="473" t="s">
        <v>717</v>
      </c>
    </row>
    <row r="275" spans="1:2" ht="15" customHeight="1" x14ac:dyDescent="0.25">
      <c r="A275" s="473" t="s">
        <v>390</v>
      </c>
      <c r="B275" s="473" t="s">
        <v>718</v>
      </c>
    </row>
    <row r="276" spans="1:2" ht="15" customHeight="1" x14ac:dyDescent="0.25">
      <c r="A276" s="473" t="s">
        <v>398</v>
      </c>
      <c r="B276" s="473" t="s">
        <v>719</v>
      </c>
    </row>
    <row r="277" spans="1:2" ht="15" customHeight="1" x14ac:dyDescent="0.25">
      <c r="A277" s="473" t="s">
        <v>414</v>
      </c>
      <c r="B277" s="473" t="s">
        <v>720</v>
      </c>
    </row>
    <row r="278" spans="1:2" ht="15" customHeight="1" x14ac:dyDescent="0.25">
      <c r="A278" s="473" t="s">
        <v>2291</v>
      </c>
      <c r="B278" s="473" t="s">
        <v>2292</v>
      </c>
    </row>
    <row r="279" spans="1:2" ht="15" customHeight="1" x14ac:dyDescent="0.25">
      <c r="A279" s="473" t="s">
        <v>407</v>
      </c>
      <c r="B279" s="473" t="s">
        <v>721</v>
      </c>
    </row>
    <row r="280" spans="1:2" ht="15" customHeight="1" x14ac:dyDescent="0.25">
      <c r="A280" s="473" t="s">
        <v>423</v>
      </c>
      <c r="B280" s="473" t="s">
        <v>2654</v>
      </c>
    </row>
    <row r="281" spans="1:2" ht="15" customHeight="1" x14ac:dyDescent="0.25">
      <c r="A281" s="473" t="s">
        <v>432</v>
      </c>
      <c r="B281" s="473" t="s">
        <v>2655</v>
      </c>
    </row>
    <row r="282" spans="1:2" ht="15" customHeight="1" x14ac:dyDescent="0.25">
      <c r="A282" s="473" t="s">
        <v>2293</v>
      </c>
      <c r="B282" s="473" t="s">
        <v>2656</v>
      </c>
    </row>
    <row r="283" spans="1:2" ht="15" customHeight="1" x14ac:dyDescent="0.25">
      <c r="A283" s="473" t="s">
        <v>2294</v>
      </c>
      <c r="B283" s="473" t="s">
        <v>2295</v>
      </c>
    </row>
    <row r="284" spans="1:2" ht="15" customHeight="1" x14ac:dyDescent="0.25">
      <c r="A284" s="473" t="s">
        <v>387</v>
      </c>
      <c r="B284" s="473" t="s">
        <v>722</v>
      </c>
    </row>
    <row r="285" spans="1:2" ht="15" customHeight="1" x14ac:dyDescent="0.25">
      <c r="A285" s="473" t="s">
        <v>388</v>
      </c>
      <c r="B285" s="473" t="s">
        <v>723</v>
      </c>
    </row>
    <row r="286" spans="1:2" ht="15" customHeight="1" x14ac:dyDescent="0.25">
      <c r="A286" s="473" t="s">
        <v>415</v>
      </c>
      <c r="B286" s="473" t="s">
        <v>724</v>
      </c>
    </row>
    <row r="287" spans="1:2" ht="15" customHeight="1" x14ac:dyDescent="0.25">
      <c r="A287" s="473" t="s">
        <v>2296</v>
      </c>
      <c r="B287" s="473" t="s">
        <v>2657</v>
      </c>
    </row>
    <row r="288" spans="1:2" ht="15" customHeight="1" x14ac:dyDescent="0.25">
      <c r="A288" s="473" t="s">
        <v>392</v>
      </c>
      <c r="B288" s="473" t="s">
        <v>725</v>
      </c>
    </row>
    <row r="289" spans="1:2" ht="15" customHeight="1" x14ac:dyDescent="0.25">
      <c r="A289" s="473" t="s">
        <v>916</v>
      </c>
      <c r="B289" s="473" t="s">
        <v>917</v>
      </c>
    </row>
    <row r="290" spans="1:2" ht="15" customHeight="1" x14ac:dyDescent="0.25">
      <c r="A290" s="473" t="s">
        <v>2297</v>
      </c>
      <c r="B290" s="473" t="s">
        <v>2298</v>
      </c>
    </row>
    <row r="291" spans="1:2" ht="15" customHeight="1" x14ac:dyDescent="0.25">
      <c r="A291" s="473" t="s">
        <v>381</v>
      </c>
      <c r="B291" s="473" t="s">
        <v>726</v>
      </c>
    </row>
    <row r="292" spans="1:2" ht="15" customHeight="1" x14ac:dyDescent="0.25">
      <c r="A292" s="473" t="s">
        <v>395</v>
      </c>
      <c r="B292" s="473" t="s">
        <v>727</v>
      </c>
    </row>
    <row r="293" spans="1:2" ht="15" customHeight="1" x14ac:dyDescent="0.25">
      <c r="A293" s="473" t="s">
        <v>397</v>
      </c>
      <c r="B293" s="473" t="s">
        <v>728</v>
      </c>
    </row>
    <row r="294" spans="1:2" ht="15" customHeight="1" x14ac:dyDescent="0.25">
      <c r="A294" s="473" t="s">
        <v>416</v>
      </c>
      <c r="B294" s="473" t="s">
        <v>729</v>
      </c>
    </row>
    <row r="295" spans="1:2" ht="15" customHeight="1" x14ac:dyDescent="0.25">
      <c r="A295" s="473" t="s">
        <v>422</v>
      </c>
      <c r="B295" s="473" t="s">
        <v>730</v>
      </c>
    </row>
    <row r="296" spans="1:2" ht="15" customHeight="1" x14ac:dyDescent="0.25">
      <c r="A296" s="473" t="s">
        <v>918</v>
      </c>
      <c r="B296" s="473" t="s">
        <v>919</v>
      </c>
    </row>
    <row r="297" spans="1:2" ht="15" customHeight="1" x14ac:dyDescent="0.25">
      <c r="A297" s="473" t="s">
        <v>2299</v>
      </c>
      <c r="B297" s="473" t="s">
        <v>2300</v>
      </c>
    </row>
    <row r="298" spans="1:2" ht="15" customHeight="1" x14ac:dyDescent="0.25">
      <c r="A298" s="473" t="s">
        <v>428</v>
      </c>
      <c r="B298" s="473" t="s">
        <v>731</v>
      </c>
    </row>
    <row r="299" spans="1:2" ht="15" customHeight="1" x14ac:dyDescent="0.25">
      <c r="A299" s="473" t="s">
        <v>427</v>
      </c>
      <c r="B299" s="473" t="s">
        <v>732</v>
      </c>
    </row>
    <row r="300" spans="1:2" ht="15" customHeight="1" x14ac:dyDescent="0.25">
      <c r="A300" s="473" t="s">
        <v>421</v>
      </c>
      <c r="B300" s="473" t="s">
        <v>733</v>
      </c>
    </row>
    <row r="301" spans="1:2" ht="15" customHeight="1" x14ac:dyDescent="0.25">
      <c r="A301" s="473" t="s">
        <v>383</v>
      </c>
      <c r="B301" s="473" t="s">
        <v>734</v>
      </c>
    </row>
    <row r="302" spans="1:2" ht="15" customHeight="1" x14ac:dyDescent="0.25">
      <c r="A302" s="473" t="s">
        <v>413</v>
      </c>
      <c r="B302" s="473" t="s">
        <v>735</v>
      </c>
    </row>
    <row r="303" spans="1:2" ht="15" customHeight="1" x14ac:dyDescent="0.25">
      <c r="A303" s="473" t="s">
        <v>399</v>
      </c>
      <c r="B303" s="473" t="s">
        <v>736</v>
      </c>
    </row>
    <row r="304" spans="1:2" ht="15" customHeight="1" x14ac:dyDescent="0.25">
      <c r="A304" s="473" t="s">
        <v>419</v>
      </c>
      <c r="B304" s="473" t="s">
        <v>737</v>
      </c>
    </row>
    <row r="305" spans="1:2" ht="15" customHeight="1" x14ac:dyDescent="0.25">
      <c r="A305" s="473" t="s">
        <v>409</v>
      </c>
      <c r="B305" s="473" t="s">
        <v>738</v>
      </c>
    </row>
    <row r="306" spans="1:2" ht="15" customHeight="1" x14ac:dyDescent="0.25">
      <c r="A306" s="473" t="s">
        <v>406</v>
      </c>
      <c r="B306" s="473" t="s">
        <v>2658</v>
      </c>
    </row>
    <row r="307" spans="1:2" ht="15" customHeight="1" x14ac:dyDescent="0.25">
      <c r="A307" s="473" t="s">
        <v>424</v>
      </c>
      <c r="B307" s="473" t="s">
        <v>739</v>
      </c>
    </row>
    <row r="308" spans="1:2" ht="15" customHeight="1" x14ac:dyDescent="0.25">
      <c r="A308" s="473" t="s">
        <v>420</v>
      </c>
      <c r="B308" s="473" t="s">
        <v>740</v>
      </c>
    </row>
    <row r="309" spans="1:2" ht="15" customHeight="1" x14ac:dyDescent="0.25">
      <c r="A309" s="473" t="s">
        <v>920</v>
      </c>
      <c r="B309" s="473" t="s">
        <v>921</v>
      </c>
    </row>
    <row r="310" spans="1:2" ht="15" customHeight="1" x14ac:dyDescent="0.25">
      <c r="A310" s="473" t="s">
        <v>410</v>
      </c>
      <c r="B310" s="473" t="s">
        <v>741</v>
      </c>
    </row>
    <row r="311" spans="1:2" ht="15" customHeight="1" x14ac:dyDescent="0.25">
      <c r="A311" s="473" t="s">
        <v>436</v>
      </c>
      <c r="B311" s="473" t="s">
        <v>742</v>
      </c>
    </row>
    <row r="312" spans="1:2" ht="15" customHeight="1" x14ac:dyDescent="0.25">
      <c r="A312" s="473" t="s">
        <v>437</v>
      </c>
      <c r="B312" s="473" t="s">
        <v>743</v>
      </c>
    </row>
    <row r="313" spans="1:2" ht="15" customHeight="1" x14ac:dyDescent="0.25">
      <c r="A313" s="473" t="s">
        <v>2301</v>
      </c>
      <c r="B313" s="473" t="s">
        <v>2659</v>
      </c>
    </row>
    <row r="314" spans="1:2" ht="15" customHeight="1" x14ac:dyDescent="0.25">
      <c r="A314" s="473" t="s">
        <v>2302</v>
      </c>
      <c r="B314" s="473" t="s">
        <v>2303</v>
      </c>
    </row>
    <row r="315" spans="1:2" ht="15" customHeight="1" x14ac:dyDescent="0.25">
      <c r="A315" s="473" t="s">
        <v>439</v>
      </c>
      <c r="B315" s="473" t="s">
        <v>2660</v>
      </c>
    </row>
    <row r="316" spans="1:2" ht="15" customHeight="1" x14ac:dyDescent="0.25">
      <c r="A316" s="473" t="s">
        <v>438</v>
      </c>
      <c r="B316" s="473" t="s">
        <v>744</v>
      </c>
    </row>
    <row r="317" spans="1:2" ht="15" customHeight="1" x14ac:dyDescent="0.25">
      <c r="A317" s="473" t="s">
        <v>440</v>
      </c>
      <c r="B317" s="473" t="s">
        <v>745</v>
      </c>
    </row>
    <row r="318" spans="1:2" ht="15" customHeight="1" x14ac:dyDescent="0.25">
      <c r="A318" s="473" t="s">
        <v>2304</v>
      </c>
      <c r="B318" s="473" t="s">
        <v>2305</v>
      </c>
    </row>
    <row r="319" spans="1:2" ht="15" customHeight="1" x14ac:dyDescent="0.25">
      <c r="A319" s="473" t="s">
        <v>462</v>
      </c>
      <c r="B319" s="473" t="s">
        <v>746</v>
      </c>
    </row>
    <row r="320" spans="1:2" ht="15" customHeight="1" x14ac:dyDescent="0.25">
      <c r="A320" s="473" t="s">
        <v>446</v>
      </c>
      <c r="B320" s="473" t="s">
        <v>747</v>
      </c>
    </row>
    <row r="321" spans="1:2" ht="15" customHeight="1" x14ac:dyDescent="0.25">
      <c r="A321" s="473" t="s">
        <v>457</v>
      </c>
      <c r="B321" s="473" t="s">
        <v>748</v>
      </c>
    </row>
    <row r="322" spans="1:2" ht="15" customHeight="1" x14ac:dyDescent="0.25">
      <c r="A322" s="473" t="s">
        <v>458</v>
      </c>
      <c r="B322" s="473" t="s">
        <v>749</v>
      </c>
    </row>
    <row r="323" spans="1:2" ht="15" customHeight="1" x14ac:dyDescent="0.25">
      <c r="A323" s="473" t="s">
        <v>468</v>
      </c>
      <c r="B323" s="473" t="s">
        <v>750</v>
      </c>
    </row>
    <row r="324" spans="1:2" ht="15" customHeight="1" x14ac:dyDescent="0.25">
      <c r="A324" s="473" t="s">
        <v>471</v>
      </c>
      <c r="B324" s="473" t="s">
        <v>751</v>
      </c>
    </row>
    <row r="325" spans="1:2" ht="15" customHeight="1" x14ac:dyDescent="0.25">
      <c r="A325" s="473" t="s">
        <v>2306</v>
      </c>
      <c r="B325" s="473" t="s">
        <v>2661</v>
      </c>
    </row>
    <row r="326" spans="1:2" ht="15" customHeight="1" x14ac:dyDescent="0.25">
      <c r="A326" s="473" t="s">
        <v>464</v>
      </c>
      <c r="B326" s="473" t="s">
        <v>2662</v>
      </c>
    </row>
    <row r="327" spans="1:2" ht="15" customHeight="1" x14ac:dyDescent="0.25">
      <c r="A327" s="473" t="s">
        <v>2307</v>
      </c>
      <c r="B327" s="473" t="s">
        <v>2308</v>
      </c>
    </row>
    <row r="328" spans="1:2" ht="15" customHeight="1" x14ac:dyDescent="0.25">
      <c r="A328" s="473" t="s">
        <v>2309</v>
      </c>
      <c r="B328" s="473" t="s">
        <v>2310</v>
      </c>
    </row>
    <row r="329" spans="1:2" ht="15" customHeight="1" x14ac:dyDescent="0.25">
      <c r="A329" s="473" t="s">
        <v>461</v>
      </c>
      <c r="B329" s="473" t="s">
        <v>752</v>
      </c>
    </row>
    <row r="330" spans="1:2" ht="15" customHeight="1" x14ac:dyDescent="0.25">
      <c r="A330" s="473" t="s">
        <v>449</v>
      </c>
      <c r="B330" s="473" t="s">
        <v>753</v>
      </c>
    </row>
    <row r="331" spans="1:2" ht="15" customHeight="1" x14ac:dyDescent="0.25">
      <c r="A331" s="473" t="s">
        <v>470</v>
      </c>
      <c r="B331" s="473" t="s">
        <v>754</v>
      </c>
    </row>
    <row r="332" spans="1:2" ht="15" customHeight="1" x14ac:dyDescent="0.25">
      <c r="A332" s="473" t="s">
        <v>450</v>
      </c>
      <c r="B332" s="473" t="s">
        <v>755</v>
      </c>
    </row>
    <row r="333" spans="1:2" ht="15" customHeight="1" x14ac:dyDescent="0.25">
      <c r="A333" s="473" t="s">
        <v>442</v>
      </c>
      <c r="B333" s="473" t="s">
        <v>756</v>
      </c>
    </row>
    <row r="334" spans="1:2" ht="15" customHeight="1" x14ac:dyDescent="0.25">
      <c r="A334" s="473" t="s">
        <v>2311</v>
      </c>
      <c r="B334" s="473" t="s">
        <v>2312</v>
      </c>
    </row>
    <row r="335" spans="1:2" ht="15" customHeight="1" x14ac:dyDescent="0.25">
      <c r="A335" s="473" t="s">
        <v>455</v>
      </c>
      <c r="B335" s="473" t="s">
        <v>757</v>
      </c>
    </row>
    <row r="336" spans="1:2" ht="15" customHeight="1" x14ac:dyDescent="0.25">
      <c r="A336" s="473" t="s">
        <v>456</v>
      </c>
      <c r="B336" s="473" t="s">
        <v>758</v>
      </c>
    </row>
    <row r="337" spans="1:2" ht="15" customHeight="1" x14ac:dyDescent="0.25">
      <c r="A337" s="473" t="s">
        <v>466</v>
      </c>
      <c r="B337" s="473" t="s">
        <v>2663</v>
      </c>
    </row>
    <row r="338" spans="1:2" ht="15" customHeight="1" x14ac:dyDescent="0.25">
      <c r="A338" s="473" t="s">
        <v>2313</v>
      </c>
      <c r="B338" s="473" t="s">
        <v>2314</v>
      </c>
    </row>
    <row r="339" spans="1:2" ht="15" customHeight="1" x14ac:dyDescent="0.25">
      <c r="A339" s="473" t="s">
        <v>444</v>
      </c>
      <c r="B339" s="473" t="s">
        <v>759</v>
      </c>
    </row>
    <row r="340" spans="1:2" ht="15" customHeight="1" x14ac:dyDescent="0.25">
      <c r="A340" s="473" t="s">
        <v>2315</v>
      </c>
      <c r="B340" s="473" t="s">
        <v>2316</v>
      </c>
    </row>
    <row r="341" spans="1:2" ht="15" customHeight="1" x14ac:dyDescent="0.25">
      <c r="A341" s="473" t="s">
        <v>2317</v>
      </c>
      <c r="B341" s="473" t="s">
        <v>2318</v>
      </c>
    </row>
    <row r="342" spans="1:2" ht="15" customHeight="1" x14ac:dyDescent="0.25">
      <c r="A342" s="473" t="s">
        <v>452</v>
      </c>
      <c r="B342" s="473" t="s">
        <v>760</v>
      </c>
    </row>
    <row r="343" spans="1:2" ht="15" customHeight="1" x14ac:dyDescent="0.25">
      <c r="A343" s="473" t="s">
        <v>2319</v>
      </c>
      <c r="B343" s="473" t="s">
        <v>2320</v>
      </c>
    </row>
    <row r="344" spans="1:2" ht="15" customHeight="1" x14ac:dyDescent="0.25">
      <c r="A344" s="473" t="s">
        <v>441</v>
      </c>
      <c r="B344" s="473" t="s">
        <v>761</v>
      </c>
    </row>
    <row r="345" spans="1:2" ht="15" customHeight="1" x14ac:dyDescent="0.25">
      <c r="A345" s="473" t="s">
        <v>447</v>
      </c>
      <c r="B345" s="473" t="s">
        <v>762</v>
      </c>
    </row>
    <row r="346" spans="1:2" ht="15" customHeight="1" x14ac:dyDescent="0.25">
      <c r="A346" s="473" t="s">
        <v>454</v>
      </c>
      <c r="B346" s="473" t="s">
        <v>763</v>
      </c>
    </row>
    <row r="347" spans="1:2" ht="15" customHeight="1" x14ac:dyDescent="0.25">
      <c r="A347" s="473" t="s">
        <v>469</v>
      </c>
      <c r="B347" s="473" t="s">
        <v>764</v>
      </c>
    </row>
    <row r="348" spans="1:2" ht="15" customHeight="1" x14ac:dyDescent="0.25">
      <c r="A348" s="473" t="s">
        <v>463</v>
      </c>
      <c r="B348" s="473" t="s">
        <v>765</v>
      </c>
    </row>
    <row r="349" spans="1:2" ht="15" customHeight="1" x14ac:dyDescent="0.25">
      <c r="A349" s="473" t="s">
        <v>2321</v>
      </c>
      <c r="B349" s="473" t="s">
        <v>2322</v>
      </c>
    </row>
    <row r="350" spans="1:2" ht="15" customHeight="1" x14ac:dyDescent="0.25">
      <c r="A350" s="473" t="s">
        <v>465</v>
      </c>
      <c r="B350" s="473" t="s">
        <v>766</v>
      </c>
    </row>
    <row r="351" spans="1:2" ht="15" customHeight="1" x14ac:dyDescent="0.25">
      <c r="A351" s="473" t="s">
        <v>453</v>
      </c>
      <c r="B351" s="473" t="s">
        <v>767</v>
      </c>
    </row>
    <row r="352" spans="1:2" ht="15" customHeight="1" x14ac:dyDescent="0.25">
      <c r="A352" s="473" t="s">
        <v>451</v>
      </c>
      <c r="B352" s="473" t="s">
        <v>768</v>
      </c>
    </row>
    <row r="353" spans="1:2" ht="15" customHeight="1" x14ac:dyDescent="0.25">
      <c r="A353" s="473" t="s">
        <v>443</v>
      </c>
      <c r="B353" s="473" t="s">
        <v>769</v>
      </c>
    </row>
    <row r="354" spans="1:2" ht="15" customHeight="1" x14ac:dyDescent="0.25">
      <c r="A354" s="473" t="s">
        <v>2323</v>
      </c>
      <c r="B354" s="473" t="s">
        <v>2324</v>
      </c>
    </row>
    <row r="355" spans="1:2" ht="15" customHeight="1" x14ac:dyDescent="0.25">
      <c r="A355" s="473" t="s">
        <v>448</v>
      </c>
      <c r="B355" s="473" t="s">
        <v>770</v>
      </c>
    </row>
    <row r="356" spans="1:2" ht="15" customHeight="1" x14ac:dyDescent="0.25">
      <c r="A356" s="473" t="s">
        <v>459</v>
      </c>
      <c r="B356" s="473" t="s">
        <v>771</v>
      </c>
    </row>
    <row r="357" spans="1:2" ht="15" customHeight="1" x14ac:dyDescent="0.25">
      <c r="A357" s="473" t="s">
        <v>445</v>
      </c>
      <c r="B357" s="473" t="s">
        <v>772</v>
      </c>
    </row>
    <row r="358" spans="1:2" ht="15" customHeight="1" x14ac:dyDescent="0.25">
      <c r="A358" s="473" t="s">
        <v>2325</v>
      </c>
      <c r="B358" s="473" t="s">
        <v>2326</v>
      </c>
    </row>
    <row r="359" spans="1:2" ht="15" customHeight="1" x14ac:dyDescent="0.25">
      <c r="A359" s="473" t="s">
        <v>467</v>
      </c>
      <c r="B359" s="473" t="s">
        <v>773</v>
      </c>
    </row>
    <row r="360" spans="1:2" ht="15" customHeight="1" x14ac:dyDescent="0.25">
      <c r="A360" s="473" t="s">
        <v>460</v>
      </c>
      <c r="B360" s="473" t="s">
        <v>774</v>
      </c>
    </row>
    <row r="361" spans="1:2" ht="15" customHeight="1" x14ac:dyDescent="0.25">
      <c r="A361" s="473" t="s">
        <v>472</v>
      </c>
      <c r="B361" s="473" t="s">
        <v>775</v>
      </c>
    </row>
    <row r="362" spans="1:2" ht="15" customHeight="1" x14ac:dyDescent="0.25">
      <c r="A362" s="473" t="s">
        <v>489</v>
      </c>
      <c r="B362" s="473" t="s">
        <v>776</v>
      </c>
    </row>
    <row r="363" spans="1:2" ht="15" customHeight="1" x14ac:dyDescent="0.25">
      <c r="A363" s="473" t="s">
        <v>487</v>
      </c>
      <c r="B363" s="473" t="s">
        <v>777</v>
      </c>
    </row>
    <row r="364" spans="1:2" ht="15" customHeight="1" x14ac:dyDescent="0.25">
      <c r="A364" s="473" t="s">
        <v>486</v>
      </c>
      <c r="B364" s="473" t="s">
        <v>2664</v>
      </c>
    </row>
    <row r="365" spans="1:2" ht="15" customHeight="1" x14ac:dyDescent="0.25">
      <c r="A365" s="473" t="s">
        <v>485</v>
      </c>
      <c r="B365" s="473" t="s">
        <v>2665</v>
      </c>
    </row>
    <row r="366" spans="1:2" ht="15" customHeight="1" x14ac:dyDescent="0.25">
      <c r="A366" s="473" t="s">
        <v>475</v>
      </c>
      <c r="B366" s="473" t="s">
        <v>778</v>
      </c>
    </row>
    <row r="367" spans="1:2" ht="15" customHeight="1" x14ac:dyDescent="0.25">
      <c r="A367" s="473" t="s">
        <v>491</v>
      </c>
      <c r="B367" s="473" t="s">
        <v>779</v>
      </c>
    </row>
    <row r="368" spans="1:2" ht="15" customHeight="1" x14ac:dyDescent="0.25">
      <c r="A368" s="473" t="s">
        <v>474</v>
      </c>
      <c r="B368" s="473" t="s">
        <v>780</v>
      </c>
    </row>
    <row r="369" spans="1:2" ht="15" customHeight="1" x14ac:dyDescent="0.25">
      <c r="A369" s="473" t="s">
        <v>488</v>
      </c>
      <c r="B369" s="473" t="s">
        <v>781</v>
      </c>
    </row>
    <row r="370" spans="1:2" ht="15" customHeight="1" x14ac:dyDescent="0.25">
      <c r="A370" s="473" t="s">
        <v>480</v>
      </c>
      <c r="B370" s="473" t="s">
        <v>2666</v>
      </c>
    </row>
    <row r="371" spans="1:2" ht="15" customHeight="1" x14ac:dyDescent="0.25">
      <c r="A371" s="473" t="s">
        <v>2327</v>
      </c>
      <c r="B371" s="473" t="s">
        <v>2667</v>
      </c>
    </row>
    <row r="372" spans="1:2" ht="15" customHeight="1" x14ac:dyDescent="0.25">
      <c r="A372" s="473" t="s">
        <v>2328</v>
      </c>
      <c r="B372" s="473" t="s">
        <v>2668</v>
      </c>
    </row>
    <row r="373" spans="1:2" ht="15" customHeight="1" x14ac:dyDescent="0.25">
      <c r="A373" s="473" t="s">
        <v>476</v>
      </c>
      <c r="B373" s="473" t="s">
        <v>782</v>
      </c>
    </row>
    <row r="374" spans="1:2" ht="15" customHeight="1" x14ac:dyDescent="0.25">
      <c r="A374" s="473" t="s">
        <v>478</v>
      </c>
      <c r="B374" s="473" t="s">
        <v>783</v>
      </c>
    </row>
    <row r="375" spans="1:2" ht="15" customHeight="1" x14ac:dyDescent="0.25">
      <c r="A375" s="473" t="s">
        <v>492</v>
      </c>
      <c r="B375" s="473" t="s">
        <v>784</v>
      </c>
    </row>
    <row r="376" spans="1:2" ht="15" customHeight="1" x14ac:dyDescent="0.25">
      <c r="A376" s="473" t="s">
        <v>473</v>
      </c>
      <c r="B376" s="473" t="s">
        <v>785</v>
      </c>
    </row>
    <row r="377" spans="1:2" ht="15" customHeight="1" x14ac:dyDescent="0.25">
      <c r="A377" s="473" t="s">
        <v>479</v>
      </c>
      <c r="B377" s="473" t="s">
        <v>786</v>
      </c>
    </row>
    <row r="378" spans="1:2" ht="15" customHeight="1" x14ac:dyDescent="0.25">
      <c r="A378" s="473" t="s">
        <v>922</v>
      </c>
      <c r="B378" s="473" t="s">
        <v>923</v>
      </c>
    </row>
    <row r="379" spans="1:2" ht="15" customHeight="1" x14ac:dyDescent="0.25">
      <c r="A379" s="473" t="s">
        <v>481</v>
      </c>
      <c r="B379" s="473" t="s">
        <v>2669</v>
      </c>
    </row>
    <row r="380" spans="1:2" ht="15" customHeight="1" x14ac:dyDescent="0.25">
      <c r="A380" s="473" t="s">
        <v>477</v>
      </c>
      <c r="B380" s="473" t="s">
        <v>787</v>
      </c>
    </row>
    <row r="381" spans="1:2" ht="15" customHeight="1" x14ac:dyDescent="0.25">
      <c r="A381" s="473" t="s">
        <v>484</v>
      </c>
      <c r="B381" s="473" t="s">
        <v>788</v>
      </c>
    </row>
    <row r="382" spans="1:2" ht="15" customHeight="1" x14ac:dyDescent="0.25">
      <c r="A382" s="473" t="s">
        <v>483</v>
      </c>
      <c r="B382" s="473" t="s">
        <v>789</v>
      </c>
    </row>
    <row r="383" spans="1:2" ht="15" customHeight="1" x14ac:dyDescent="0.25">
      <c r="A383" s="473" t="s">
        <v>490</v>
      </c>
      <c r="B383" s="473" t="s">
        <v>790</v>
      </c>
    </row>
    <row r="384" spans="1:2" ht="15" customHeight="1" x14ac:dyDescent="0.25">
      <c r="A384" s="473" t="s">
        <v>482</v>
      </c>
      <c r="B384" s="473" t="s">
        <v>791</v>
      </c>
    </row>
    <row r="385" spans="1:2" ht="15" customHeight="1" x14ac:dyDescent="0.25">
      <c r="A385" s="473" t="s">
        <v>504</v>
      </c>
      <c r="B385" s="473" t="s">
        <v>792</v>
      </c>
    </row>
    <row r="386" spans="1:2" ht="15" customHeight="1" x14ac:dyDescent="0.25">
      <c r="A386" s="473" t="s">
        <v>493</v>
      </c>
      <c r="B386" s="473" t="s">
        <v>793</v>
      </c>
    </row>
    <row r="387" spans="1:2" ht="15" customHeight="1" x14ac:dyDescent="0.25">
      <c r="A387" s="473" t="s">
        <v>498</v>
      </c>
      <c r="B387" s="473" t="s">
        <v>794</v>
      </c>
    </row>
    <row r="388" spans="1:2" ht="15" customHeight="1" x14ac:dyDescent="0.25">
      <c r="A388" s="473" t="s">
        <v>514</v>
      </c>
      <c r="B388" s="473" t="s">
        <v>795</v>
      </c>
    </row>
    <row r="389" spans="1:2" ht="15" customHeight="1" x14ac:dyDescent="0.25">
      <c r="A389" s="473" t="s">
        <v>496</v>
      </c>
      <c r="B389" s="473" t="s">
        <v>796</v>
      </c>
    </row>
    <row r="390" spans="1:2" ht="15" customHeight="1" x14ac:dyDescent="0.25">
      <c r="A390" s="473" t="s">
        <v>502</v>
      </c>
      <c r="B390" s="473" t="s">
        <v>797</v>
      </c>
    </row>
    <row r="391" spans="1:2" ht="15" customHeight="1" x14ac:dyDescent="0.25">
      <c r="A391" s="473" t="s">
        <v>508</v>
      </c>
      <c r="B391" s="473" t="s">
        <v>798</v>
      </c>
    </row>
    <row r="392" spans="1:2" ht="15" customHeight="1" x14ac:dyDescent="0.25">
      <c r="A392" s="473" t="s">
        <v>509</v>
      </c>
      <c r="B392" s="473" t="s">
        <v>799</v>
      </c>
    </row>
    <row r="393" spans="1:2" ht="15" customHeight="1" x14ac:dyDescent="0.25">
      <c r="A393" s="473" t="s">
        <v>526</v>
      </c>
      <c r="B393" s="473" t="s">
        <v>800</v>
      </c>
    </row>
    <row r="394" spans="1:2" ht="15" customHeight="1" x14ac:dyDescent="0.25">
      <c r="A394" s="473" t="s">
        <v>2329</v>
      </c>
      <c r="B394" s="473" t="s">
        <v>2330</v>
      </c>
    </row>
    <row r="395" spans="1:2" ht="15" customHeight="1" x14ac:dyDescent="0.25">
      <c r="A395" s="473" t="s">
        <v>515</v>
      </c>
      <c r="B395" s="473" t="s">
        <v>801</v>
      </c>
    </row>
    <row r="396" spans="1:2" ht="15" customHeight="1" x14ac:dyDescent="0.25">
      <c r="A396" s="473" t="s">
        <v>518</v>
      </c>
      <c r="B396" s="473" t="s">
        <v>2670</v>
      </c>
    </row>
    <row r="397" spans="1:2" ht="15" customHeight="1" x14ac:dyDescent="0.25">
      <c r="A397" s="473" t="s">
        <v>2331</v>
      </c>
      <c r="B397" s="473" t="s">
        <v>2332</v>
      </c>
    </row>
    <row r="398" spans="1:2" ht="15" customHeight="1" x14ac:dyDescent="0.25">
      <c r="A398" s="473" t="s">
        <v>2333</v>
      </c>
      <c r="B398" s="473" t="s">
        <v>2334</v>
      </c>
    </row>
    <row r="399" spans="1:2" ht="15" customHeight="1" x14ac:dyDescent="0.25">
      <c r="A399" s="473" t="s">
        <v>495</v>
      </c>
      <c r="B399" s="473" t="s">
        <v>802</v>
      </c>
    </row>
    <row r="400" spans="1:2" ht="15" customHeight="1" x14ac:dyDescent="0.25">
      <c r="A400" s="473" t="s">
        <v>497</v>
      </c>
      <c r="B400" s="473" t="s">
        <v>803</v>
      </c>
    </row>
    <row r="401" spans="1:2" ht="15" customHeight="1" x14ac:dyDescent="0.25">
      <c r="A401" s="473" t="s">
        <v>520</v>
      </c>
      <c r="B401" s="473" t="s">
        <v>804</v>
      </c>
    </row>
    <row r="402" spans="1:2" ht="15" customHeight="1" x14ac:dyDescent="0.25">
      <c r="A402" s="473" t="s">
        <v>527</v>
      </c>
      <c r="B402" s="473" t="s">
        <v>805</v>
      </c>
    </row>
    <row r="403" spans="1:2" ht="15" customHeight="1" x14ac:dyDescent="0.25">
      <c r="A403" s="473" t="s">
        <v>499</v>
      </c>
      <c r="B403" s="473" t="s">
        <v>806</v>
      </c>
    </row>
    <row r="404" spans="1:2" ht="15" customHeight="1" x14ac:dyDescent="0.25">
      <c r="A404" s="473" t="s">
        <v>807</v>
      </c>
      <c r="B404" s="473" t="s">
        <v>808</v>
      </c>
    </row>
    <row r="405" spans="1:2" ht="15" customHeight="1" x14ac:dyDescent="0.25">
      <c r="A405" s="473" t="s">
        <v>517</v>
      </c>
      <c r="B405" s="473" t="s">
        <v>809</v>
      </c>
    </row>
    <row r="406" spans="1:2" ht="15" customHeight="1" x14ac:dyDescent="0.25">
      <c r="A406" s="473" t="s">
        <v>2335</v>
      </c>
      <c r="B406" s="473" t="s">
        <v>2336</v>
      </c>
    </row>
    <row r="407" spans="1:2" ht="15" customHeight="1" x14ac:dyDescent="0.25">
      <c r="A407" s="473" t="s">
        <v>513</v>
      </c>
      <c r="B407" s="473" t="s">
        <v>810</v>
      </c>
    </row>
    <row r="408" spans="1:2" ht="15" customHeight="1" x14ac:dyDescent="0.25">
      <c r="A408" s="473" t="s">
        <v>516</v>
      </c>
      <c r="B408" s="473" t="s">
        <v>811</v>
      </c>
    </row>
    <row r="409" spans="1:2" ht="15" customHeight="1" x14ac:dyDescent="0.25">
      <c r="A409" s="473" t="s">
        <v>522</v>
      </c>
      <c r="B409" s="473" t="s">
        <v>812</v>
      </c>
    </row>
    <row r="410" spans="1:2" ht="15" customHeight="1" x14ac:dyDescent="0.25">
      <c r="A410" s="473" t="s">
        <v>2337</v>
      </c>
      <c r="B410" s="473" t="s">
        <v>2338</v>
      </c>
    </row>
    <row r="411" spans="1:2" ht="15" customHeight="1" x14ac:dyDescent="0.25">
      <c r="A411" s="473" t="s">
        <v>2339</v>
      </c>
      <c r="B411" s="473" t="s">
        <v>2340</v>
      </c>
    </row>
    <row r="412" spans="1:2" ht="15" customHeight="1" x14ac:dyDescent="0.25">
      <c r="A412" s="473" t="s">
        <v>500</v>
      </c>
      <c r="B412" s="473" t="s">
        <v>813</v>
      </c>
    </row>
    <row r="413" spans="1:2" ht="15" customHeight="1" x14ac:dyDescent="0.25">
      <c r="A413" s="473" t="s">
        <v>519</v>
      </c>
      <c r="B413" s="473" t="s">
        <v>2671</v>
      </c>
    </row>
    <row r="414" spans="1:2" ht="15" customHeight="1" x14ac:dyDescent="0.25">
      <c r="A414" s="473" t="s">
        <v>494</v>
      </c>
      <c r="B414" s="473" t="s">
        <v>814</v>
      </c>
    </row>
    <row r="415" spans="1:2" ht="15" customHeight="1" x14ac:dyDescent="0.25">
      <c r="A415" s="473" t="s">
        <v>503</v>
      </c>
      <c r="B415" s="473" t="s">
        <v>815</v>
      </c>
    </row>
    <row r="416" spans="1:2" ht="15" customHeight="1" x14ac:dyDescent="0.25">
      <c r="A416" s="473" t="s">
        <v>524</v>
      </c>
      <c r="B416" s="473" t="s">
        <v>816</v>
      </c>
    </row>
    <row r="417" spans="1:2" ht="15" customHeight="1" x14ac:dyDescent="0.25">
      <c r="A417" s="473" t="s">
        <v>2341</v>
      </c>
      <c r="B417" s="473" t="s">
        <v>2342</v>
      </c>
    </row>
    <row r="418" spans="1:2" ht="15" customHeight="1" x14ac:dyDescent="0.25">
      <c r="A418" s="473" t="s">
        <v>512</v>
      </c>
      <c r="B418" s="473" t="s">
        <v>817</v>
      </c>
    </row>
    <row r="419" spans="1:2" ht="15" customHeight="1" x14ac:dyDescent="0.25">
      <c r="A419" s="473" t="s">
        <v>505</v>
      </c>
      <c r="B419" s="473" t="s">
        <v>2672</v>
      </c>
    </row>
    <row r="420" spans="1:2" ht="15" customHeight="1" x14ac:dyDescent="0.25">
      <c r="A420" s="473" t="s">
        <v>523</v>
      </c>
      <c r="B420" s="473" t="s">
        <v>818</v>
      </c>
    </row>
    <row r="421" spans="1:2" ht="15" customHeight="1" x14ac:dyDescent="0.25">
      <c r="A421" s="473" t="s">
        <v>2343</v>
      </c>
      <c r="B421" s="473" t="s">
        <v>2344</v>
      </c>
    </row>
    <row r="422" spans="1:2" ht="15" customHeight="1" x14ac:dyDescent="0.25">
      <c r="A422" s="473" t="s">
        <v>2345</v>
      </c>
      <c r="B422" s="473" t="s">
        <v>2346</v>
      </c>
    </row>
    <row r="423" spans="1:2" ht="15" customHeight="1" x14ac:dyDescent="0.25">
      <c r="A423" s="473" t="s">
        <v>2347</v>
      </c>
      <c r="B423" s="473" t="s">
        <v>2348</v>
      </c>
    </row>
    <row r="424" spans="1:2" ht="15" customHeight="1" x14ac:dyDescent="0.25">
      <c r="A424" s="473" t="s">
        <v>2349</v>
      </c>
      <c r="B424" s="473" t="s">
        <v>2673</v>
      </c>
    </row>
    <row r="425" spans="1:2" ht="15" customHeight="1" x14ac:dyDescent="0.25">
      <c r="A425" s="473" t="s">
        <v>507</v>
      </c>
      <c r="B425" s="473" t="s">
        <v>819</v>
      </c>
    </row>
    <row r="426" spans="1:2" ht="15" customHeight="1" x14ac:dyDescent="0.25">
      <c r="A426" s="473" t="s">
        <v>2350</v>
      </c>
      <c r="B426" s="473" t="s">
        <v>2351</v>
      </c>
    </row>
    <row r="427" spans="1:2" ht="15" customHeight="1" x14ac:dyDescent="0.25">
      <c r="A427" s="473" t="s">
        <v>501</v>
      </c>
      <c r="B427" s="473" t="s">
        <v>820</v>
      </c>
    </row>
    <row r="428" spans="1:2" ht="15" customHeight="1" x14ac:dyDescent="0.25">
      <c r="A428" s="473" t="s">
        <v>511</v>
      </c>
      <c r="B428" s="473" t="s">
        <v>821</v>
      </c>
    </row>
    <row r="429" spans="1:2" ht="15" customHeight="1" x14ac:dyDescent="0.25">
      <c r="A429" s="473" t="s">
        <v>506</v>
      </c>
      <c r="B429" s="473" t="s">
        <v>2674</v>
      </c>
    </row>
    <row r="430" spans="1:2" ht="15" customHeight="1" x14ac:dyDescent="0.25">
      <c r="A430" s="473" t="s">
        <v>2352</v>
      </c>
      <c r="B430" s="473" t="s">
        <v>2675</v>
      </c>
    </row>
    <row r="431" spans="1:2" ht="15" customHeight="1" x14ac:dyDescent="0.25">
      <c r="A431" s="473" t="s">
        <v>525</v>
      </c>
      <c r="B431" s="473" t="s">
        <v>822</v>
      </c>
    </row>
    <row r="432" spans="1:2" ht="15" customHeight="1" x14ac:dyDescent="0.25">
      <c r="A432" s="473" t="s">
        <v>521</v>
      </c>
      <c r="B432" s="473" t="s">
        <v>823</v>
      </c>
    </row>
    <row r="433" spans="1:2" ht="15" customHeight="1" x14ac:dyDescent="0.25">
      <c r="A433" s="473" t="s">
        <v>2353</v>
      </c>
      <c r="B433" s="473" t="s">
        <v>2354</v>
      </c>
    </row>
    <row r="434" spans="1:2" ht="15" customHeight="1" x14ac:dyDescent="0.25">
      <c r="A434" s="473" t="s">
        <v>510</v>
      </c>
      <c r="B434" s="473" t="s">
        <v>824</v>
      </c>
    </row>
    <row r="435" spans="1:2" ht="15" customHeight="1" x14ac:dyDescent="0.25">
      <c r="A435" s="473" t="s">
        <v>528</v>
      </c>
      <c r="B435" s="473" t="s">
        <v>825</v>
      </c>
    </row>
    <row r="436" spans="1:2" ht="15" customHeight="1" x14ac:dyDescent="0.25">
      <c r="A436" s="473" t="s">
        <v>531</v>
      </c>
      <c r="B436" s="473" t="s">
        <v>826</v>
      </c>
    </row>
    <row r="437" spans="1:2" ht="15" customHeight="1" x14ac:dyDescent="0.25">
      <c r="A437" s="473" t="s">
        <v>532</v>
      </c>
      <c r="B437" s="473" t="s">
        <v>827</v>
      </c>
    </row>
    <row r="438" spans="1:2" ht="15" customHeight="1" x14ac:dyDescent="0.25">
      <c r="A438" s="473" t="s">
        <v>2355</v>
      </c>
      <c r="B438" s="473" t="s">
        <v>2356</v>
      </c>
    </row>
    <row r="439" spans="1:2" ht="15" customHeight="1" x14ac:dyDescent="0.25">
      <c r="A439" s="473" t="s">
        <v>529</v>
      </c>
      <c r="B439" s="473" t="s">
        <v>828</v>
      </c>
    </row>
    <row r="440" spans="1:2" ht="15" customHeight="1" x14ac:dyDescent="0.25">
      <c r="A440" s="473" t="s">
        <v>2357</v>
      </c>
      <c r="B440" s="473" t="s">
        <v>2676</v>
      </c>
    </row>
    <row r="441" spans="1:2" ht="15" customHeight="1" x14ac:dyDescent="0.25">
      <c r="A441" s="473" t="s">
        <v>2358</v>
      </c>
      <c r="B441" s="473" t="s">
        <v>2359</v>
      </c>
    </row>
    <row r="442" spans="1:2" ht="15" customHeight="1" x14ac:dyDescent="0.25">
      <c r="A442" s="473" t="s">
        <v>2360</v>
      </c>
      <c r="B442" s="473" t="s">
        <v>2361</v>
      </c>
    </row>
    <row r="443" spans="1:2" ht="15" customHeight="1" x14ac:dyDescent="0.25">
      <c r="A443" s="473" t="s">
        <v>2362</v>
      </c>
      <c r="B443" s="473" t="s">
        <v>2677</v>
      </c>
    </row>
    <row r="444" spans="1:2" ht="15" customHeight="1" x14ac:dyDescent="0.25">
      <c r="A444" s="473" t="s">
        <v>530</v>
      </c>
      <c r="B444" s="473" t="s">
        <v>829</v>
      </c>
    </row>
    <row r="445" spans="1:2" ht="15" customHeight="1" x14ac:dyDescent="0.25">
      <c r="A445" s="473" t="s">
        <v>2363</v>
      </c>
      <c r="B445" s="473" t="s">
        <v>2678</v>
      </c>
    </row>
    <row r="446" spans="1:2" ht="15" customHeight="1" x14ac:dyDescent="0.25">
      <c r="A446" s="473" t="s">
        <v>533</v>
      </c>
      <c r="B446" s="473" t="s">
        <v>830</v>
      </c>
    </row>
    <row r="447" spans="1:2" ht="15" customHeight="1" x14ac:dyDescent="0.25">
      <c r="A447" s="473" t="s">
        <v>3582</v>
      </c>
      <c r="B447" s="473" t="s">
        <v>3583</v>
      </c>
    </row>
    <row r="448" spans="1:2" ht="15" customHeight="1" x14ac:dyDescent="0.25">
      <c r="A448" s="473" t="s">
        <v>3584</v>
      </c>
      <c r="B448" s="473" t="s">
        <v>3585</v>
      </c>
    </row>
    <row r="449" spans="1:2" ht="15" customHeight="1" x14ac:dyDescent="0.25">
      <c r="A449" s="473" t="s">
        <v>3586</v>
      </c>
      <c r="B449" s="473" t="s">
        <v>3587</v>
      </c>
    </row>
    <row r="450" spans="1:2" ht="15" customHeight="1" x14ac:dyDescent="0.25">
      <c r="A450" s="473" t="s">
        <v>3588</v>
      </c>
      <c r="B450" s="473" t="s">
        <v>3589</v>
      </c>
    </row>
    <row r="451" spans="1:2" ht="15" customHeight="1" x14ac:dyDescent="0.25">
      <c r="A451" s="473" t="s">
        <v>3590</v>
      </c>
      <c r="B451" s="473" t="s">
        <v>3591</v>
      </c>
    </row>
    <row r="452" spans="1:2" ht="15" customHeight="1" x14ac:dyDescent="0.25">
      <c r="A452" s="473" t="s">
        <v>3592</v>
      </c>
      <c r="B452" s="473" t="s">
        <v>3593</v>
      </c>
    </row>
    <row r="453" spans="1:2" ht="15" customHeight="1" x14ac:dyDescent="0.25">
      <c r="A453" s="473" t="s">
        <v>3594</v>
      </c>
      <c r="B453" s="473" t="s">
        <v>3595</v>
      </c>
    </row>
    <row r="454" spans="1:2" ht="15" customHeight="1" x14ac:dyDescent="0.25">
      <c r="A454" s="473" t="s">
        <v>3596</v>
      </c>
      <c r="B454" s="473" t="s">
        <v>3597</v>
      </c>
    </row>
    <row r="455" spans="1:2" ht="15" customHeight="1" x14ac:dyDescent="0.25">
      <c r="A455" s="473" t="s">
        <v>3598</v>
      </c>
      <c r="B455" s="473" t="s">
        <v>3599</v>
      </c>
    </row>
    <row r="456" spans="1:2" ht="15" customHeight="1" x14ac:dyDescent="0.25">
      <c r="A456" s="473" t="s">
        <v>3600</v>
      </c>
      <c r="B456" s="473" t="s">
        <v>3601</v>
      </c>
    </row>
    <row r="457" spans="1:2" ht="15" customHeight="1" x14ac:dyDescent="0.25">
      <c r="A457" s="473" t="s">
        <v>3602</v>
      </c>
      <c r="B457" s="473" t="s">
        <v>3603</v>
      </c>
    </row>
    <row r="458" spans="1:2" ht="15" customHeight="1" x14ac:dyDescent="0.25">
      <c r="A458" s="473" t="s">
        <v>3604</v>
      </c>
      <c r="B458" s="473" t="s">
        <v>3605</v>
      </c>
    </row>
    <row r="459" spans="1:2" ht="15" customHeight="1" x14ac:dyDescent="0.25">
      <c r="A459" s="473" t="s">
        <v>3606</v>
      </c>
      <c r="B459" s="473" t="s">
        <v>3607</v>
      </c>
    </row>
    <row r="460" spans="1:2" ht="15" customHeight="1" x14ac:dyDescent="0.25">
      <c r="A460" s="473" t="s">
        <v>3608</v>
      </c>
      <c r="B460" s="473" t="s">
        <v>3609</v>
      </c>
    </row>
    <row r="461" spans="1:2" ht="15" customHeight="1" x14ac:dyDescent="0.25">
      <c r="A461" s="473" t="s">
        <v>3610</v>
      </c>
      <c r="B461" s="473" t="s">
        <v>3611</v>
      </c>
    </row>
    <row r="462" spans="1:2" ht="15" customHeight="1" x14ac:dyDescent="0.25">
      <c r="A462" s="473" t="s">
        <v>3612</v>
      </c>
      <c r="B462" s="473" t="s">
        <v>3613</v>
      </c>
    </row>
    <row r="463" spans="1:2" ht="15" customHeight="1" x14ac:dyDescent="0.25">
      <c r="A463" s="473" t="s">
        <v>3614</v>
      </c>
      <c r="B463" s="473" t="s">
        <v>3615</v>
      </c>
    </row>
    <row r="464" spans="1:2" ht="15" customHeight="1" x14ac:dyDescent="0.25">
      <c r="A464" s="473" t="s">
        <v>3616</v>
      </c>
      <c r="B464" s="473" t="s">
        <v>3617</v>
      </c>
    </row>
    <row r="465" spans="1:2" ht="15" customHeight="1" x14ac:dyDescent="0.25">
      <c r="A465" s="473" t="s">
        <v>3618</v>
      </c>
      <c r="B465" s="473" t="s">
        <v>3619</v>
      </c>
    </row>
    <row r="466" spans="1:2" ht="15" customHeight="1" x14ac:dyDescent="0.25">
      <c r="A466" s="473" t="s">
        <v>3620</v>
      </c>
      <c r="B466" s="473" t="s">
        <v>3621</v>
      </c>
    </row>
    <row r="467" spans="1:2" ht="15" customHeight="1" x14ac:dyDescent="0.25">
      <c r="A467" s="473" t="s">
        <v>3622</v>
      </c>
      <c r="B467" s="473" t="s">
        <v>3623</v>
      </c>
    </row>
    <row r="468" spans="1:2" ht="15" customHeight="1" x14ac:dyDescent="0.25">
      <c r="A468" s="473" t="s">
        <v>3624</v>
      </c>
      <c r="B468" s="473" t="s">
        <v>3625</v>
      </c>
    </row>
    <row r="469" spans="1:2" ht="15" customHeight="1" x14ac:dyDescent="0.25">
      <c r="A469" s="473" t="s">
        <v>3626</v>
      </c>
      <c r="B469" s="473" t="s">
        <v>3627</v>
      </c>
    </row>
    <row r="470" spans="1:2" ht="15" customHeight="1" x14ac:dyDescent="0.25">
      <c r="A470" s="473" t="s">
        <v>3628</v>
      </c>
      <c r="B470" s="473" t="s">
        <v>3629</v>
      </c>
    </row>
    <row r="471" spans="1:2" ht="15" customHeight="1" x14ac:dyDescent="0.25">
      <c r="A471" s="473" t="s">
        <v>3630</v>
      </c>
      <c r="B471" s="473" t="s">
        <v>3631</v>
      </c>
    </row>
    <row r="472" spans="1:2" ht="15" customHeight="1" x14ac:dyDescent="0.25">
      <c r="A472" s="473" t="s">
        <v>3632</v>
      </c>
      <c r="B472" s="473" t="s">
        <v>3633</v>
      </c>
    </row>
    <row r="473" spans="1:2" ht="15" customHeight="1" x14ac:dyDescent="0.25">
      <c r="A473" s="473" t="s">
        <v>3634</v>
      </c>
      <c r="B473" s="473" t="s">
        <v>3635</v>
      </c>
    </row>
    <row r="474" spans="1:2" ht="15" customHeight="1" x14ac:dyDescent="0.25">
      <c r="A474" s="473" t="s">
        <v>3636</v>
      </c>
      <c r="B474" s="473" t="s">
        <v>3637</v>
      </c>
    </row>
    <row r="475" spans="1:2" ht="15" customHeight="1" x14ac:dyDescent="0.25">
      <c r="A475" s="473" t="s">
        <v>3638</v>
      </c>
      <c r="B475" s="473" t="s">
        <v>3639</v>
      </c>
    </row>
    <row r="476" spans="1:2" ht="15" customHeight="1" x14ac:dyDescent="0.25">
      <c r="A476" s="348" t="s">
        <v>539</v>
      </c>
      <c r="B476" s="348" t="s">
        <v>831</v>
      </c>
    </row>
    <row r="477" spans="1:2" ht="15" customHeight="1" x14ac:dyDescent="0.25">
      <c r="A477" s="348" t="s">
        <v>549</v>
      </c>
      <c r="B477" s="348" t="s">
        <v>832</v>
      </c>
    </row>
    <row r="478" spans="1:2" ht="15" customHeight="1" x14ac:dyDescent="0.25">
      <c r="A478" s="348" t="s">
        <v>552</v>
      </c>
      <c r="B478" s="348" t="s">
        <v>833</v>
      </c>
    </row>
    <row r="479" spans="1:2" ht="15" customHeight="1" x14ac:dyDescent="0.25">
      <c r="A479" s="348" t="s">
        <v>543</v>
      </c>
      <c r="B479" s="348" t="s">
        <v>834</v>
      </c>
    </row>
    <row r="480" spans="1:2" ht="15" customHeight="1" x14ac:dyDescent="0.25">
      <c r="A480" s="348" t="s">
        <v>535</v>
      </c>
      <c r="B480" s="348" t="s">
        <v>835</v>
      </c>
    </row>
    <row r="481" spans="1:2" ht="15" customHeight="1" x14ac:dyDescent="0.25">
      <c r="A481" s="348" t="s">
        <v>2364</v>
      </c>
      <c r="B481" s="348" t="s">
        <v>2365</v>
      </c>
    </row>
    <row r="482" spans="1:2" ht="15" customHeight="1" x14ac:dyDescent="0.25">
      <c r="A482" s="348" t="s">
        <v>541</v>
      </c>
      <c r="B482" s="348" t="s">
        <v>836</v>
      </c>
    </row>
    <row r="483" spans="1:2" ht="15" customHeight="1" x14ac:dyDescent="0.25">
      <c r="A483" s="348" t="s">
        <v>2366</v>
      </c>
      <c r="B483" s="348" t="s">
        <v>2367</v>
      </c>
    </row>
    <row r="484" spans="1:2" ht="15" customHeight="1" x14ac:dyDescent="0.25">
      <c r="A484" s="348" t="s">
        <v>540</v>
      </c>
      <c r="B484" s="348" t="s">
        <v>2679</v>
      </c>
    </row>
    <row r="485" spans="1:2" ht="15" customHeight="1" x14ac:dyDescent="0.25">
      <c r="A485" s="348" t="s">
        <v>550</v>
      </c>
      <c r="B485" s="348" t="s">
        <v>2680</v>
      </c>
    </row>
    <row r="486" spans="1:2" ht="15" customHeight="1" x14ac:dyDescent="0.25">
      <c r="A486" s="348" t="s">
        <v>554</v>
      </c>
      <c r="B486" s="348" t="s">
        <v>2681</v>
      </c>
    </row>
    <row r="487" spans="1:2" ht="15" customHeight="1" x14ac:dyDescent="0.25">
      <c r="A487" s="348" t="s">
        <v>545</v>
      </c>
      <c r="B487" s="348" t="s">
        <v>837</v>
      </c>
    </row>
    <row r="488" spans="1:2" ht="15" customHeight="1" x14ac:dyDescent="0.25">
      <c r="A488" s="348" t="s">
        <v>2368</v>
      </c>
      <c r="B488" s="348" t="s">
        <v>2369</v>
      </c>
    </row>
    <row r="489" spans="1:2" ht="15" customHeight="1" x14ac:dyDescent="0.25">
      <c r="A489" s="348" t="s">
        <v>548</v>
      </c>
      <c r="B489" s="348" t="s">
        <v>838</v>
      </c>
    </row>
    <row r="490" spans="1:2" ht="15" customHeight="1" x14ac:dyDescent="0.25">
      <c r="A490" s="348" t="s">
        <v>557</v>
      </c>
      <c r="B490" s="348" t="s">
        <v>839</v>
      </c>
    </row>
    <row r="491" spans="1:2" ht="15" customHeight="1" x14ac:dyDescent="0.25">
      <c r="A491" s="348" t="s">
        <v>559</v>
      </c>
      <c r="B491" s="348" t="s">
        <v>840</v>
      </c>
    </row>
    <row r="492" spans="1:2" ht="15" customHeight="1" x14ac:dyDescent="0.25">
      <c r="A492" s="348" t="s">
        <v>2370</v>
      </c>
      <c r="B492" s="348" t="s">
        <v>2371</v>
      </c>
    </row>
    <row r="493" spans="1:2" ht="15" customHeight="1" x14ac:dyDescent="0.25">
      <c r="A493" s="348" t="s">
        <v>542</v>
      </c>
      <c r="B493" s="348" t="s">
        <v>841</v>
      </c>
    </row>
    <row r="494" spans="1:2" ht="15" customHeight="1" x14ac:dyDescent="0.25">
      <c r="A494" s="348" t="s">
        <v>551</v>
      </c>
      <c r="B494" s="348" t="s">
        <v>842</v>
      </c>
    </row>
    <row r="495" spans="1:2" ht="15" customHeight="1" x14ac:dyDescent="0.25">
      <c r="A495" s="348" t="s">
        <v>2372</v>
      </c>
      <c r="B495" s="348" t="s">
        <v>2373</v>
      </c>
    </row>
    <row r="496" spans="1:2" ht="15" customHeight="1" x14ac:dyDescent="0.25">
      <c r="A496" s="348" t="s">
        <v>2374</v>
      </c>
      <c r="B496" s="348" t="s">
        <v>2375</v>
      </c>
    </row>
    <row r="497" spans="1:2" ht="15" customHeight="1" x14ac:dyDescent="0.25">
      <c r="A497" s="348" t="s">
        <v>2376</v>
      </c>
      <c r="B497" s="348" t="s">
        <v>2377</v>
      </c>
    </row>
    <row r="498" spans="1:2" ht="15" customHeight="1" x14ac:dyDescent="0.25">
      <c r="A498" s="348" t="s">
        <v>2378</v>
      </c>
      <c r="B498" s="348" t="s">
        <v>2379</v>
      </c>
    </row>
    <row r="499" spans="1:2" ht="15" customHeight="1" x14ac:dyDescent="0.25">
      <c r="A499" s="348" t="s">
        <v>553</v>
      </c>
      <c r="B499" s="348" t="s">
        <v>843</v>
      </c>
    </row>
    <row r="500" spans="1:2" ht="15" customHeight="1" x14ac:dyDescent="0.25">
      <c r="A500" s="348" t="s">
        <v>2380</v>
      </c>
      <c r="B500" s="348" t="s">
        <v>2381</v>
      </c>
    </row>
    <row r="501" spans="1:2" ht="15" customHeight="1" x14ac:dyDescent="0.25">
      <c r="A501" s="348" t="s">
        <v>537</v>
      </c>
      <c r="B501" s="348" t="s">
        <v>844</v>
      </c>
    </row>
    <row r="502" spans="1:2" ht="15" customHeight="1" x14ac:dyDescent="0.25">
      <c r="A502" s="348" t="s">
        <v>2382</v>
      </c>
      <c r="B502" s="348" t="s">
        <v>2682</v>
      </c>
    </row>
    <row r="503" spans="1:2" ht="15" customHeight="1" x14ac:dyDescent="0.25">
      <c r="A503" s="348" t="s">
        <v>2383</v>
      </c>
      <c r="B503" s="348" t="s">
        <v>2384</v>
      </c>
    </row>
    <row r="504" spans="1:2" ht="15" customHeight="1" x14ac:dyDescent="0.25">
      <c r="A504" s="348" t="s">
        <v>2385</v>
      </c>
      <c r="B504" s="348" t="s">
        <v>2386</v>
      </c>
    </row>
    <row r="505" spans="1:2" ht="15" customHeight="1" x14ac:dyDescent="0.25">
      <c r="A505" s="348" t="s">
        <v>562</v>
      </c>
      <c r="B505" s="348" t="s">
        <v>2683</v>
      </c>
    </row>
    <row r="506" spans="1:2" ht="15" customHeight="1" x14ac:dyDescent="0.25">
      <c r="A506" s="348" t="s">
        <v>2387</v>
      </c>
      <c r="B506" s="348" t="s">
        <v>2388</v>
      </c>
    </row>
    <row r="507" spans="1:2" ht="15" customHeight="1" x14ac:dyDescent="0.25">
      <c r="A507" s="348" t="s">
        <v>556</v>
      </c>
      <c r="B507" s="348" t="s">
        <v>845</v>
      </c>
    </row>
    <row r="508" spans="1:2" ht="15" customHeight="1" x14ac:dyDescent="0.25">
      <c r="A508" s="348" t="s">
        <v>534</v>
      </c>
      <c r="B508" s="348" t="s">
        <v>846</v>
      </c>
    </row>
    <row r="509" spans="1:2" ht="15" customHeight="1" x14ac:dyDescent="0.25">
      <c r="A509" s="348" t="s">
        <v>2389</v>
      </c>
      <c r="B509" s="348" t="s">
        <v>2684</v>
      </c>
    </row>
    <row r="510" spans="1:2" ht="15" customHeight="1" x14ac:dyDescent="0.25">
      <c r="A510" s="348" t="s">
        <v>546</v>
      </c>
      <c r="B510" s="348" t="s">
        <v>847</v>
      </c>
    </row>
    <row r="511" spans="1:2" ht="15" customHeight="1" x14ac:dyDescent="0.25">
      <c r="A511" s="348" t="s">
        <v>564</v>
      </c>
      <c r="B511" s="348" t="s">
        <v>848</v>
      </c>
    </row>
    <row r="512" spans="1:2" ht="15" customHeight="1" x14ac:dyDescent="0.25">
      <c r="A512" s="348" t="s">
        <v>536</v>
      </c>
      <c r="B512" s="348" t="s">
        <v>849</v>
      </c>
    </row>
    <row r="513" spans="1:2" ht="15" customHeight="1" x14ac:dyDescent="0.25">
      <c r="A513" s="348" t="s">
        <v>2390</v>
      </c>
      <c r="B513" s="348" t="s">
        <v>2391</v>
      </c>
    </row>
    <row r="514" spans="1:2" x14ac:dyDescent="0.25">
      <c r="A514" s="348" t="s">
        <v>2392</v>
      </c>
      <c r="B514" s="348" t="s">
        <v>2393</v>
      </c>
    </row>
    <row r="515" spans="1:2" ht="15" customHeight="1" x14ac:dyDescent="0.25">
      <c r="A515" s="348" t="s">
        <v>567</v>
      </c>
      <c r="B515" s="348" t="s">
        <v>850</v>
      </c>
    </row>
    <row r="516" spans="1:2" ht="15" customHeight="1" x14ac:dyDescent="0.25">
      <c r="A516" s="348" t="s">
        <v>563</v>
      </c>
      <c r="B516" s="348" t="s">
        <v>851</v>
      </c>
    </row>
    <row r="517" spans="1:2" ht="15" customHeight="1" x14ac:dyDescent="0.25">
      <c r="A517" s="348" t="s">
        <v>565</v>
      </c>
      <c r="B517" s="348" t="s">
        <v>852</v>
      </c>
    </row>
    <row r="518" spans="1:2" ht="15" customHeight="1" x14ac:dyDescent="0.25">
      <c r="A518" s="348" t="s">
        <v>568</v>
      </c>
      <c r="B518" s="348" t="s">
        <v>853</v>
      </c>
    </row>
    <row r="519" spans="1:2" ht="15" customHeight="1" x14ac:dyDescent="0.25">
      <c r="A519" s="348" t="s">
        <v>566</v>
      </c>
      <c r="B519" s="348" t="s">
        <v>2685</v>
      </c>
    </row>
    <row r="520" spans="1:2" ht="15" customHeight="1" x14ac:dyDescent="0.25">
      <c r="A520" s="348" t="s">
        <v>2394</v>
      </c>
      <c r="B520" s="348" t="s">
        <v>2395</v>
      </c>
    </row>
    <row r="521" spans="1:2" ht="15" customHeight="1" x14ac:dyDescent="0.25">
      <c r="A521" s="348" t="s">
        <v>547</v>
      </c>
      <c r="B521" s="348" t="s">
        <v>854</v>
      </c>
    </row>
    <row r="522" spans="1:2" ht="15" customHeight="1" x14ac:dyDescent="0.25">
      <c r="A522" s="348" t="s">
        <v>555</v>
      </c>
      <c r="B522" s="348" t="s">
        <v>855</v>
      </c>
    </row>
    <row r="523" spans="1:2" ht="15" customHeight="1" x14ac:dyDescent="0.25">
      <c r="A523" s="348" t="s">
        <v>561</v>
      </c>
      <c r="B523" s="348" t="s">
        <v>856</v>
      </c>
    </row>
    <row r="524" spans="1:2" ht="15" customHeight="1" x14ac:dyDescent="0.25">
      <c r="A524" s="348" t="s">
        <v>560</v>
      </c>
      <c r="B524" s="348" t="s">
        <v>857</v>
      </c>
    </row>
    <row r="525" spans="1:2" ht="15" customHeight="1" x14ac:dyDescent="0.25">
      <c r="A525" s="348" t="s">
        <v>538</v>
      </c>
      <c r="B525" s="348" t="s">
        <v>858</v>
      </c>
    </row>
    <row r="526" spans="1:2" ht="15" customHeight="1" x14ac:dyDescent="0.25">
      <c r="A526" s="348" t="s">
        <v>544</v>
      </c>
      <c r="B526" s="348" t="s">
        <v>859</v>
      </c>
    </row>
    <row r="527" spans="1:2" ht="15" customHeight="1" x14ac:dyDescent="0.25">
      <c r="A527" s="348" t="s">
        <v>558</v>
      </c>
      <c r="B527" s="348" t="s">
        <v>860</v>
      </c>
    </row>
    <row r="528" spans="1:2" ht="15" customHeight="1" x14ac:dyDescent="0.25">
      <c r="A528" s="348" t="s">
        <v>924</v>
      </c>
      <c r="B528" s="348" t="s">
        <v>925</v>
      </c>
    </row>
    <row r="529" spans="1:2" ht="15" customHeight="1" x14ac:dyDescent="0.25">
      <c r="A529" s="348" t="s">
        <v>2396</v>
      </c>
      <c r="B529" s="348" t="s">
        <v>2397</v>
      </c>
    </row>
    <row r="530" spans="1:2" ht="15" customHeight="1" x14ac:dyDescent="0.25">
      <c r="A530" s="488" t="s">
        <v>3875</v>
      </c>
      <c r="B530" s="488" t="s">
        <v>3876</v>
      </c>
    </row>
    <row r="531" spans="1:2" ht="15" customHeight="1" x14ac:dyDescent="0.25">
      <c r="A531" s="488" t="s">
        <v>3877</v>
      </c>
      <c r="B531" s="488" t="s">
        <v>3878</v>
      </c>
    </row>
    <row r="532" spans="1:2" ht="15" customHeight="1" x14ac:dyDescent="0.25">
      <c r="A532" s="488" t="s">
        <v>3879</v>
      </c>
      <c r="B532" s="488" t="s">
        <v>3880</v>
      </c>
    </row>
    <row r="533" spans="1:2" ht="15" customHeight="1" x14ac:dyDescent="0.25">
      <c r="A533" s="488" t="s">
        <v>3881</v>
      </c>
      <c r="B533" s="488" t="s">
        <v>3882</v>
      </c>
    </row>
    <row r="534" spans="1:2" ht="15" customHeight="1" x14ac:dyDescent="0.25">
      <c r="A534" s="488" t="s">
        <v>3883</v>
      </c>
      <c r="B534" s="488" t="s">
        <v>3884</v>
      </c>
    </row>
    <row r="535" spans="1:2" ht="15" customHeight="1" x14ac:dyDescent="0.25">
      <c r="A535" s="488" t="s">
        <v>3885</v>
      </c>
      <c r="B535" s="488" t="s">
        <v>3886</v>
      </c>
    </row>
    <row r="536" spans="1:2" ht="15" customHeight="1" x14ac:dyDescent="0.25">
      <c r="A536" s="488" t="s">
        <v>3887</v>
      </c>
      <c r="B536" s="488" t="s">
        <v>3888</v>
      </c>
    </row>
    <row r="537" spans="1:2" ht="15" customHeight="1" x14ac:dyDescent="0.25">
      <c r="A537" s="488" t="s">
        <v>3889</v>
      </c>
      <c r="B537" s="488" t="s">
        <v>3890</v>
      </c>
    </row>
    <row r="538" spans="1:2" ht="15" customHeight="1" x14ac:dyDescent="0.25">
      <c r="A538" s="488" t="s">
        <v>3891</v>
      </c>
      <c r="B538" s="488" t="s">
        <v>3892</v>
      </c>
    </row>
    <row r="539" spans="1:2" ht="15" customHeight="1" x14ac:dyDescent="0.25">
      <c r="A539" s="488" t="s">
        <v>3893</v>
      </c>
      <c r="B539" s="488" t="s">
        <v>3894</v>
      </c>
    </row>
    <row r="540" spans="1:2" ht="15" customHeight="1" x14ac:dyDescent="0.25">
      <c r="A540" s="488" t="s">
        <v>3895</v>
      </c>
      <c r="B540" s="488" t="s">
        <v>3896</v>
      </c>
    </row>
    <row r="541" spans="1:2" ht="15" customHeight="1" x14ac:dyDescent="0.25">
      <c r="A541" s="488" t="s">
        <v>3897</v>
      </c>
      <c r="B541" s="488" t="s">
        <v>3898</v>
      </c>
    </row>
    <row r="542" spans="1:2" ht="15" customHeight="1" x14ac:dyDescent="0.25">
      <c r="A542" s="488" t="s">
        <v>3899</v>
      </c>
      <c r="B542" s="488" t="s">
        <v>3900</v>
      </c>
    </row>
    <row r="543" spans="1:2" ht="15" customHeight="1" x14ac:dyDescent="0.25">
      <c r="A543" s="488" t="s">
        <v>3901</v>
      </c>
      <c r="B543" s="488" t="s">
        <v>3902</v>
      </c>
    </row>
    <row r="544" spans="1:2" ht="15" customHeight="1" x14ac:dyDescent="0.25">
      <c r="A544" s="488" t="s">
        <v>3903</v>
      </c>
      <c r="B544" s="488" t="s">
        <v>3904</v>
      </c>
    </row>
    <row r="545" spans="1:2" ht="15" customHeight="1" x14ac:dyDescent="0.25">
      <c r="A545" s="488" t="s">
        <v>3905</v>
      </c>
      <c r="B545" s="488" t="s">
        <v>3906</v>
      </c>
    </row>
    <row r="546" spans="1:2" ht="15" customHeight="1" x14ac:dyDescent="0.25">
      <c r="A546" s="488" t="s">
        <v>3907</v>
      </c>
      <c r="B546" s="488" t="s">
        <v>3908</v>
      </c>
    </row>
    <row r="547" spans="1:2" ht="15" customHeight="1" x14ac:dyDescent="0.25">
      <c r="A547" s="488" t="s">
        <v>3909</v>
      </c>
      <c r="B547" s="488" t="s">
        <v>3910</v>
      </c>
    </row>
    <row r="548" spans="1:2" ht="15" customHeight="1" x14ac:dyDescent="0.25">
      <c r="A548" s="488" t="s">
        <v>3911</v>
      </c>
      <c r="B548" s="488" t="s">
        <v>3912</v>
      </c>
    </row>
    <row r="549" spans="1:2" ht="15" customHeight="1" x14ac:dyDescent="0.25">
      <c r="A549" s="488" t="s">
        <v>3913</v>
      </c>
      <c r="B549" s="488" t="s">
        <v>3914</v>
      </c>
    </row>
    <row r="550" spans="1:2" ht="15" customHeight="1" x14ac:dyDescent="0.25">
      <c r="A550" s="488" t="s">
        <v>3915</v>
      </c>
      <c r="B550" s="488" t="s">
        <v>3916</v>
      </c>
    </row>
    <row r="551" spans="1:2" ht="15" customHeight="1" x14ac:dyDescent="0.25">
      <c r="A551" s="488" t="s">
        <v>3917</v>
      </c>
      <c r="B551" s="488" t="s">
        <v>3918</v>
      </c>
    </row>
    <row r="552" spans="1:2" ht="15" customHeight="1" x14ac:dyDescent="0.25">
      <c r="A552" s="488" t="s">
        <v>3919</v>
      </c>
      <c r="B552" s="488" t="s">
        <v>3920</v>
      </c>
    </row>
    <row r="553" spans="1:2" ht="15" customHeight="1" x14ac:dyDescent="0.25">
      <c r="A553" s="488" t="s">
        <v>3921</v>
      </c>
      <c r="B553" s="488" t="s">
        <v>3922</v>
      </c>
    </row>
    <row r="554" spans="1:2" ht="15" customHeight="1" x14ac:dyDescent="0.25">
      <c r="A554" s="488" t="s">
        <v>3923</v>
      </c>
      <c r="B554" s="488" t="s">
        <v>3924</v>
      </c>
    </row>
    <row r="555" spans="1:2" ht="15" customHeight="1" x14ac:dyDescent="0.25">
      <c r="A555" s="488" t="s">
        <v>3925</v>
      </c>
      <c r="B555" s="488" t="s">
        <v>3926</v>
      </c>
    </row>
    <row r="556" spans="1:2" ht="15" customHeight="1" x14ac:dyDescent="0.25">
      <c r="A556" s="488" t="s">
        <v>3927</v>
      </c>
      <c r="B556" s="488" t="s">
        <v>3928</v>
      </c>
    </row>
    <row r="557" spans="1:2" ht="15" customHeight="1" x14ac:dyDescent="0.25">
      <c r="A557" s="488" t="s">
        <v>3929</v>
      </c>
      <c r="B557" s="488" t="s">
        <v>3930</v>
      </c>
    </row>
    <row r="558" spans="1:2" ht="15" customHeight="1" x14ac:dyDescent="0.25">
      <c r="A558" s="488" t="s">
        <v>3931</v>
      </c>
      <c r="B558" s="488" t="s">
        <v>3932</v>
      </c>
    </row>
    <row r="559" spans="1:2" ht="15" customHeight="1" x14ac:dyDescent="0.25">
      <c r="A559" s="488" t="s">
        <v>3933</v>
      </c>
      <c r="B559" s="488" t="s">
        <v>3934</v>
      </c>
    </row>
    <row r="560" spans="1:2" ht="15" customHeight="1" x14ac:dyDescent="0.25">
      <c r="A560" s="488" t="s">
        <v>3935</v>
      </c>
      <c r="B560" s="488" t="s">
        <v>3936</v>
      </c>
    </row>
    <row r="561" spans="1:2" ht="15" customHeight="1" x14ac:dyDescent="0.25">
      <c r="A561" s="488" t="s">
        <v>3937</v>
      </c>
      <c r="B561" s="488" t="s">
        <v>3938</v>
      </c>
    </row>
    <row r="562" spans="1:2" ht="15" customHeight="1" x14ac:dyDescent="0.25">
      <c r="A562" s="488" t="s">
        <v>3939</v>
      </c>
      <c r="B562" s="488" t="s">
        <v>3940</v>
      </c>
    </row>
    <row r="563" spans="1:2" ht="15" customHeight="1" x14ac:dyDescent="0.25">
      <c r="A563" s="488" t="s">
        <v>3941</v>
      </c>
      <c r="B563" s="488" t="s">
        <v>3942</v>
      </c>
    </row>
    <row r="564" spans="1:2" ht="15" customHeight="1" x14ac:dyDescent="0.25">
      <c r="A564" s="488" t="s">
        <v>3943</v>
      </c>
      <c r="B564" s="488" t="s">
        <v>3944</v>
      </c>
    </row>
    <row r="565" spans="1:2" ht="15" customHeight="1" x14ac:dyDescent="0.25">
      <c r="A565" s="488" t="s">
        <v>3945</v>
      </c>
      <c r="B565" s="488" t="s">
        <v>3946</v>
      </c>
    </row>
    <row r="566" spans="1:2" ht="15" customHeight="1" x14ac:dyDescent="0.25">
      <c r="A566" s="488" t="s">
        <v>3947</v>
      </c>
      <c r="B566" s="488" t="s">
        <v>3948</v>
      </c>
    </row>
    <row r="567" spans="1:2" ht="15" customHeight="1" x14ac:dyDescent="0.25">
      <c r="A567" s="488" t="s">
        <v>3949</v>
      </c>
      <c r="B567" s="488" t="s">
        <v>3950</v>
      </c>
    </row>
    <row r="568" spans="1:2" ht="15" customHeight="1" x14ac:dyDescent="0.25">
      <c r="A568" s="488" t="s">
        <v>3951</v>
      </c>
      <c r="B568" s="488" t="s">
        <v>3952</v>
      </c>
    </row>
    <row r="569" spans="1:2" ht="15" customHeight="1" x14ac:dyDescent="0.25">
      <c r="A569" s="488" t="s">
        <v>3953</v>
      </c>
      <c r="B569" s="488" t="s">
        <v>3954</v>
      </c>
    </row>
    <row r="570" spans="1:2" ht="15" customHeight="1" x14ac:dyDescent="0.25">
      <c r="A570" s="488" t="s">
        <v>3955</v>
      </c>
      <c r="B570" s="488" t="s">
        <v>3956</v>
      </c>
    </row>
    <row r="571" spans="1:2" ht="15" customHeight="1" x14ac:dyDescent="0.25">
      <c r="A571" s="488" t="s">
        <v>3957</v>
      </c>
      <c r="B571" s="488" t="s">
        <v>3958</v>
      </c>
    </row>
    <row r="572" spans="1:2" ht="15" customHeight="1" x14ac:dyDescent="0.25">
      <c r="A572" s="488" t="s">
        <v>3959</v>
      </c>
      <c r="B572" s="488" t="s">
        <v>3960</v>
      </c>
    </row>
    <row r="573" spans="1:2" ht="15" customHeight="1" x14ac:dyDescent="0.25">
      <c r="A573" s="488" t="s">
        <v>3961</v>
      </c>
      <c r="B573" s="488" t="s">
        <v>3962</v>
      </c>
    </row>
    <row r="574" spans="1:2" ht="15" customHeight="1" x14ac:dyDescent="0.25">
      <c r="A574" s="488" t="s">
        <v>3963</v>
      </c>
      <c r="B574" s="488" t="s">
        <v>3964</v>
      </c>
    </row>
    <row r="575" spans="1:2" ht="15" customHeight="1" x14ac:dyDescent="0.25">
      <c r="A575" s="488" t="s">
        <v>3965</v>
      </c>
      <c r="B575" s="488" t="s">
        <v>3966</v>
      </c>
    </row>
    <row r="576" spans="1:2" ht="15" customHeight="1" x14ac:dyDescent="0.25">
      <c r="A576" s="488" t="s">
        <v>3967</v>
      </c>
      <c r="B576" s="488" t="s">
        <v>3968</v>
      </c>
    </row>
    <row r="577" spans="1:2" ht="15" customHeight="1" x14ac:dyDescent="0.25">
      <c r="A577" s="488" t="s">
        <v>3969</v>
      </c>
      <c r="B577" s="488" t="s">
        <v>3970</v>
      </c>
    </row>
    <row r="578" spans="1:2" ht="15" customHeight="1" x14ac:dyDescent="0.25">
      <c r="A578" s="488" t="s">
        <v>3971</v>
      </c>
      <c r="B578" s="488" t="s">
        <v>3972</v>
      </c>
    </row>
    <row r="579" spans="1:2" ht="15" customHeight="1" x14ac:dyDescent="0.25">
      <c r="A579" s="488" t="s">
        <v>3973</v>
      </c>
      <c r="B579" s="488" t="s">
        <v>3974</v>
      </c>
    </row>
    <row r="580" spans="1:2" ht="15" customHeight="1" x14ac:dyDescent="0.25">
      <c r="A580" s="488" t="s">
        <v>3975</v>
      </c>
      <c r="B580" s="488" t="s">
        <v>3976</v>
      </c>
    </row>
    <row r="581" spans="1:2" ht="15" customHeight="1" x14ac:dyDescent="0.25">
      <c r="A581" s="488" t="s">
        <v>3977</v>
      </c>
      <c r="B581" s="488" t="s">
        <v>3978</v>
      </c>
    </row>
    <row r="582" spans="1:2" ht="15" customHeight="1" x14ac:dyDescent="0.25">
      <c r="A582" s="488" t="s">
        <v>3979</v>
      </c>
      <c r="B582" s="488" t="s">
        <v>3980</v>
      </c>
    </row>
    <row r="583" spans="1:2" ht="15" customHeight="1" x14ac:dyDescent="0.25">
      <c r="A583" s="488" t="s">
        <v>3981</v>
      </c>
      <c r="B583" s="488" t="s">
        <v>3982</v>
      </c>
    </row>
    <row r="584" spans="1:2" ht="15" customHeight="1" x14ac:dyDescent="0.25">
      <c r="A584" s="488" t="s">
        <v>3983</v>
      </c>
      <c r="B584" s="488" t="s">
        <v>3984</v>
      </c>
    </row>
    <row r="585" spans="1:2" ht="15" customHeight="1" x14ac:dyDescent="0.25">
      <c r="A585" s="488" t="s">
        <v>3985</v>
      </c>
      <c r="B585" s="488" t="s">
        <v>3986</v>
      </c>
    </row>
    <row r="586" spans="1:2" ht="15" customHeight="1" x14ac:dyDescent="0.25">
      <c r="A586" s="488" t="s">
        <v>3987</v>
      </c>
      <c r="B586" s="488" t="s">
        <v>3988</v>
      </c>
    </row>
    <row r="587" spans="1:2" ht="15" customHeight="1" x14ac:dyDescent="0.25">
      <c r="A587" s="488" t="s">
        <v>3989</v>
      </c>
      <c r="B587" s="488" t="s">
        <v>3990</v>
      </c>
    </row>
    <row r="588" spans="1:2" ht="15" customHeight="1" x14ac:dyDescent="0.25">
      <c r="A588" s="488" t="s">
        <v>3991</v>
      </c>
      <c r="B588" s="488" t="s">
        <v>3992</v>
      </c>
    </row>
    <row r="589" spans="1:2" ht="15" customHeight="1" x14ac:dyDescent="0.25">
      <c r="A589" s="488" t="s">
        <v>3993</v>
      </c>
      <c r="B589" s="488" t="s">
        <v>3994</v>
      </c>
    </row>
    <row r="590" spans="1:2" ht="15" customHeight="1" x14ac:dyDescent="0.25">
      <c r="A590" s="488" t="s">
        <v>3995</v>
      </c>
      <c r="B590" s="488" t="s">
        <v>3996</v>
      </c>
    </row>
    <row r="591" spans="1:2" ht="15" customHeight="1" x14ac:dyDescent="0.25">
      <c r="A591" s="488" t="s">
        <v>3997</v>
      </c>
      <c r="B591" s="488" t="s">
        <v>3998</v>
      </c>
    </row>
    <row r="592" spans="1:2" ht="15" customHeight="1" x14ac:dyDescent="0.25">
      <c r="A592" s="488" t="s">
        <v>3999</v>
      </c>
      <c r="B592" s="488" t="s">
        <v>4000</v>
      </c>
    </row>
    <row r="593" spans="1:2" ht="15" customHeight="1" x14ac:dyDescent="0.25">
      <c r="A593" s="488" t="s">
        <v>4001</v>
      </c>
      <c r="B593" s="488" t="s">
        <v>4002</v>
      </c>
    </row>
    <row r="594" spans="1:2" ht="15" customHeight="1" x14ac:dyDescent="0.25">
      <c r="A594" s="488" t="s">
        <v>4003</v>
      </c>
      <c r="B594" s="488" t="s">
        <v>4004</v>
      </c>
    </row>
    <row r="595" spans="1:2" ht="15" customHeight="1" x14ac:dyDescent="0.25">
      <c r="A595" s="488" t="s">
        <v>4005</v>
      </c>
      <c r="B595" s="488" t="s">
        <v>4006</v>
      </c>
    </row>
    <row r="596" spans="1:2" ht="15" customHeight="1" x14ac:dyDescent="0.25">
      <c r="A596" s="488" t="s">
        <v>4007</v>
      </c>
      <c r="B596" s="488" t="s">
        <v>4008</v>
      </c>
    </row>
    <row r="597" spans="1:2" ht="15" customHeight="1" x14ac:dyDescent="0.25">
      <c r="A597" s="488" t="s">
        <v>4009</v>
      </c>
      <c r="B597" s="488" t="s">
        <v>4010</v>
      </c>
    </row>
    <row r="598" spans="1:2" ht="15" customHeight="1" x14ac:dyDescent="0.25">
      <c r="A598" s="488" t="s">
        <v>4011</v>
      </c>
      <c r="B598" s="488" t="s">
        <v>4012</v>
      </c>
    </row>
    <row r="599" spans="1:2" ht="15" customHeight="1" x14ac:dyDescent="0.25">
      <c r="A599" s="488" t="s">
        <v>4013</v>
      </c>
      <c r="B599" s="488" t="s">
        <v>4014</v>
      </c>
    </row>
    <row r="600" spans="1:2" ht="15" customHeight="1" x14ac:dyDescent="0.25">
      <c r="A600" s="488" t="s">
        <v>4015</v>
      </c>
      <c r="B600" s="488" t="s">
        <v>4016</v>
      </c>
    </row>
    <row r="601" spans="1:2" ht="15" customHeight="1" x14ac:dyDescent="0.25">
      <c r="A601" s="488" t="s">
        <v>4017</v>
      </c>
      <c r="B601" s="488" t="s">
        <v>4018</v>
      </c>
    </row>
    <row r="602" spans="1:2" ht="15" customHeight="1" x14ac:dyDescent="0.25">
      <c r="A602" s="488" t="s">
        <v>4019</v>
      </c>
      <c r="B602" s="488" t="s">
        <v>4020</v>
      </c>
    </row>
    <row r="603" spans="1:2" ht="15" customHeight="1" x14ac:dyDescent="0.25">
      <c r="A603" s="488" t="s">
        <v>4021</v>
      </c>
      <c r="B603" s="488" t="s">
        <v>4022</v>
      </c>
    </row>
    <row r="604" spans="1:2" ht="15" customHeight="1" x14ac:dyDescent="0.25">
      <c r="A604" s="488" t="s">
        <v>4023</v>
      </c>
      <c r="B604" s="488" t="s">
        <v>4024</v>
      </c>
    </row>
    <row r="605" spans="1:2" ht="15" customHeight="1" x14ac:dyDescent="0.25">
      <c r="A605" s="488" t="s">
        <v>4025</v>
      </c>
      <c r="B605" s="488" t="s">
        <v>4026</v>
      </c>
    </row>
    <row r="606" spans="1:2" ht="15" customHeight="1" x14ac:dyDescent="0.25">
      <c r="A606" s="488" t="s">
        <v>4027</v>
      </c>
      <c r="B606" s="488" t="s">
        <v>4028</v>
      </c>
    </row>
    <row r="607" spans="1:2" ht="15" customHeight="1" x14ac:dyDescent="0.25">
      <c r="A607" s="488" t="s">
        <v>4029</v>
      </c>
      <c r="B607" s="488" t="s">
        <v>4030</v>
      </c>
    </row>
    <row r="608" spans="1:2" ht="15" customHeight="1" x14ac:dyDescent="0.25">
      <c r="A608" s="488" t="s">
        <v>4031</v>
      </c>
      <c r="B608" s="488" t="s">
        <v>4032</v>
      </c>
    </row>
    <row r="609" spans="1:2" ht="15" customHeight="1" x14ac:dyDescent="0.25">
      <c r="A609" s="488" t="s">
        <v>4033</v>
      </c>
      <c r="B609" s="488" t="s">
        <v>4034</v>
      </c>
    </row>
    <row r="610" spans="1:2" ht="15" customHeight="1" x14ac:dyDescent="0.25">
      <c r="A610" s="488" t="s">
        <v>4035</v>
      </c>
      <c r="B610" s="488" t="s">
        <v>4036</v>
      </c>
    </row>
    <row r="611" spans="1:2" ht="15" customHeight="1" x14ac:dyDescent="0.25">
      <c r="A611" s="488" t="s">
        <v>4037</v>
      </c>
      <c r="B611" s="488" t="s">
        <v>4038</v>
      </c>
    </row>
    <row r="612" spans="1:2" ht="15" customHeight="1" x14ac:dyDescent="0.25">
      <c r="A612" s="488" t="s">
        <v>4039</v>
      </c>
      <c r="B612" s="488" t="s">
        <v>4040</v>
      </c>
    </row>
    <row r="613" spans="1:2" ht="15" customHeight="1" x14ac:dyDescent="0.25">
      <c r="A613" s="488" t="s">
        <v>4041</v>
      </c>
      <c r="B613" s="488" t="s">
        <v>4042</v>
      </c>
    </row>
    <row r="614" spans="1:2" ht="15" customHeight="1" x14ac:dyDescent="0.25">
      <c r="A614" s="488" t="s">
        <v>4043</v>
      </c>
      <c r="B614" s="488" t="s">
        <v>4044</v>
      </c>
    </row>
    <row r="615" spans="1:2" ht="15" customHeight="1" x14ac:dyDescent="0.25">
      <c r="A615" s="488" t="s">
        <v>4045</v>
      </c>
      <c r="B615" s="488" t="s">
        <v>4046</v>
      </c>
    </row>
    <row r="616" spans="1:2" ht="15" customHeight="1" x14ac:dyDescent="0.25">
      <c r="A616" s="488" t="s">
        <v>4047</v>
      </c>
      <c r="B616" s="488" t="s">
        <v>4048</v>
      </c>
    </row>
    <row r="617" spans="1:2" ht="15" customHeight="1" x14ac:dyDescent="0.25">
      <c r="A617" s="488" t="s">
        <v>4049</v>
      </c>
      <c r="B617" s="488" t="s">
        <v>4050</v>
      </c>
    </row>
    <row r="618" spans="1:2" ht="15" customHeight="1" x14ac:dyDescent="0.25">
      <c r="A618" s="488" t="s">
        <v>4051</v>
      </c>
      <c r="B618" s="488" t="s">
        <v>4052</v>
      </c>
    </row>
    <row r="619" spans="1:2" ht="15" customHeight="1" x14ac:dyDescent="0.25">
      <c r="A619" s="488" t="s">
        <v>4053</v>
      </c>
      <c r="B619" s="488" t="s">
        <v>4054</v>
      </c>
    </row>
    <row r="620" spans="1:2" ht="15" customHeight="1" x14ac:dyDescent="0.25">
      <c r="A620" s="488" t="s">
        <v>4055</v>
      </c>
      <c r="B620" s="488" t="s">
        <v>4056</v>
      </c>
    </row>
    <row r="621" spans="1:2" ht="15" customHeight="1" x14ac:dyDescent="0.25">
      <c r="A621" s="488" t="s">
        <v>4057</v>
      </c>
      <c r="B621" s="488" t="s">
        <v>4058</v>
      </c>
    </row>
    <row r="622" spans="1:2" ht="15" customHeight="1" x14ac:dyDescent="0.25">
      <c r="A622" s="488" t="s">
        <v>4059</v>
      </c>
      <c r="B622" s="488" t="s">
        <v>4060</v>
      </c>
    </row>
    <row r="623" spans="1:2" ht="15" customHeight="1" x14ac:dyDescent="0.25">
      <c r="A623" s="488" t="s">
        <v>4061</v>
      </c>
      <c r="B623" s="488" t="s">
        <v>4062</v>
      </c>
    </row>
    <row r="624" spans="1:2" ht="15" customHeight="1" x14ac:dyDescent="0.25">
      <c r="A624" s="488" t="s">
        <v>4063</v>
      </c>
      <c r="B624" s="488" t="s">
        <v>4064</v>
      </c>
    </row>
    <row r="625" spans="1:2" ht="15" customHeight="1" x14ac:dyDescent="0.25">
      <c r="A625" s="488" t="s">
        <v>4065</v>
      </c>
      <c r="B625" s="488" t="s">
        <v>4066</v>
      </c>
    </row>
    <row r="626" spans="1:2" ht="15" customHeight="1" x14ac:dyDescent="0.25">
      <c r="A626" s="488" t="s">
        <v>4067</v>
      </c>
      <c r="B626" s="488" t="s">
        <v>4068</v>
      </c>
    </row>
    <row r="627" spans="1:2" ht="15" customHeight="1" x14ac:dyDescent="0.25">
      <c r="A627" s="488" t="s">
        <v>4069</v>
      </c>
      <c r="B627" s="488" t="s">
        <v>4070</v>
      </c>
    </row>
    <row r="628" spans="1:2" ht="15" customHeight="1" x14ac:dyDescent="0.25">
      <c r="A628" s="488" t="s">
        <v>4071</v>
      </c>
      <c r="B628" s="488" t="s">
        <v>4072</v>
      </c>
    </row>
    <row r="629" spans="1:2" ht="15" customHeight="1" x14ac:dyDescent="0.25">
      <c r="A629" s="488" t="s">
        <v>4073</v>
      </c>
      <c r="B629" s="488" t="s">
        <v>4074</v>
      </c>
    </row>
    <row r="630" spans="1:2" ht="15" customHeight="1" x14ac:dyDescent="0.25">
      <c r="A630" s="488" t="s">
        <v>4075</v>
      </c>
      <c r="B630" s="488" t="s">
        <v>4076</v>
      </c>
    </row>
    <row r="631" spans="1:2" ht="15" customHeight="1" x14ac:dyDescent="0.25">
      <c r="A631" s="488" t="s">
        <v>4077</v>
      </c>
      <c r="B631" s="488" t="s">
        <v>4078</v>
      </c>
    </row>
    <row r="632" spans="1:2" ht="15" customHeight="1" x14ac:dyDescent="0.25">
      <c r="A632" s="488" t="s">
        <v>4079</v>
      </c>
      <c r="B632" s="488" t="s">
        <v>4080</v>
      </c>
    </row>
    <row r="633" spans="1:2" ht="15" customHeight="1" x14ac:dyDescent="0.25">
      <c r="A633" s="488" t="s">
        <v>4081</v>
      </c>
      <c r="B633" s="488" t="s">
        <v>4082</v>
      </c>
    </row>
    <row r="634" spans="1:2" ht="15" customHeight="1" x14ac:dyDescent="0.25">
      <c r="A634" s="488" t="s">
        <v>4083</v>
      </c>
      <c r="B634" s="488" t="s">
        <v>4084</v>
      </c>
    </row>
    <row r="635" spans="1:2" ht="15" customHeight="1" x14ac:dyDescent="0.25">
      <c r="A635" s="488" t="s">
        <v>4085</v>
      </c>
      <c r="B635" s="488" t="s">
        <v>4086</v>
      </c>
    </row>
    <row r="636" spans="1:2" ht="15" customHeight="1" x14ac:dyDescent="0.25">
      <c r="A636" s="488" t="s">
        <v>4087</v>
      </c>
      <c r="B636" s="488" t="s">
        <v>4088</v>
      </c>
    </row>
    <row r="637" spans="1:2" ht="15" customHeight="1" x14ac:dyDescent="0.25">
      <c r="A637" s="488" t="s">
        <v>4089</v>
      </c>
      <c r="B637" s="488" t="s">
        <v>4090</v>
      </c>
    </row>
    <row r="638" spans="1:2" ht="15" customHeight="1" x14ac:dyDescent="0.25">
      <c r="A638" s="488" t="s">
        <v>4091</v>
      </c>
      <c r="B638" s="488" t="s">
        <v>4092</v>
      </c>
    </row>
    <row r="639" spans="1:2" ht="15" customHeight="1" x14ac:dyDescent="0.25">
      <c r="A639" s="488" t="s">
        <v>4093</v>
      </c>
      <c r="B639" s="488" t="s">
        <v>4094</v>
      </c>
    </row>
    <row r="640" spans="1:2" ht="15" customHeight="1" x14ac:dyDescent="0.25">
      <c r="A640" s="488" t="s">
        <v>4095</v>
      </c>
      <c r="B640" s="488" t="s">
        <v>4096</v>
      </c>
    </row>
    <row r="641" spans="1:2" ht="15" customHeight="1" x14ac:dyDescent="0.25">
      <c r="A641" s="488" t="s">
        <v>4097</v>
      </c>
      <c r="B641" s="488" t="s">
        <v>4098</v>
      </c>
    </row>
    <row r="642" spans="1:2" ht="15" customHeight="1" x14ac:dyDescent="0.25">
      <c r="A642" s="488" t="s">
        <v>4099</v>
      </c>
      <c r="B642" s="488" t="s">
        <v>4100</v>
      </c>
    </row>
    <row r="643" spans="1:2" ht="15" customHeight="1" x14ac:dyDescent="0.25">
      <c r="A643" s="488" t="s">
        <v>4101</v>
      </c>
      <c r="B643" s="488" t="s">
        <v>4102</v>
      </c>
    </row>
    <row r="644" spans="1:2" ht="15" customHeight="1" x14ac:dyDescent="0.25">
      <c r="A644" s="488" t="s">
        <v>4103</v>
      </c>
      <c r="B644" s="488" t="s">
        <v>4104</v>
      </c>
    </row>
    <row r="645" spans="1:2" ht="15" customHeight="1" x14ac:dyDescent="0.25">
      <c r="A645" s="488" t="s">
        <v>4105</v>
      </c>
      <c r="B645" s="488" t="s">
        <v>4106</v>
      </c>
    </row>
    <row r="646" spans="1:2" ht="15" customHeight="1" x14ac:dyDescent="0.25">
      <c r="A646" s="488" t="s">
        <v>4107</v>
      </c>
      <c r="B646" s="488" t="s">
        <v>4108</v>
      </c>
    </row>
    <row r="647" spans="1:2" ht="15" customHeight="1" x14ac:dyDescent="0.25">
      <c r="A647" s="488" t="s">
        <v>4109</v>
      </c>
      <c r="B647" s="488" t="s">
        <v>4110</v>
      </c>
    </row>
    <row r="648" spans="1:2" ht="15" customHeight="1" x14ac:dyDescent="0.25">
      <c r="A648" s="488" t="s">
        <v>4111</v>
      </c>
      <c r="B648" s="488" t="s">
        <v>4112</v>
      </c>
    </row>
    <row r="649" spans="1:2" ht="15" customHeight="1" x14ac:dyDescent="0.25">
      <c r="A649" s="488" t="s">
        <v>4113</v>
      </c>
      <c r="B649" s="488" t="s">
        <v>4114</v>
      </c>
    </row>
    <row r="650" spans="1:2" ht="15" customHeight="1" x14ac:dyDescent="0.25">
      <c r="A650" s="488" t="s">
        <v>4115</v>
      </c>
      <c r="B650" s="488" t="s">
        <v>4116</v>
      </c>
    </row>
    <row r="651" spans="1:2" ht="15" customHeight="1" x14ac:dyDescent="0.25">
      <c r="A651" s="488" t="s">
        <v>4117</v>
      </c>
      <c r="B651" s="488" t="s">
        <v>4118</v>
      </c>
    </row>
    <row r="652" spans="1:2" ht="15" customHeight="1" x14ac:dyDescent="0.25">
      <c r="A652" s="488" t="s">
        <v>4119</v>
      </c>
      <c r="B652" s="488" t="s">
        <v>4120</v>
      </c>
    </row>
    <row r="653" spans="1:2" ht="15" customHeight="1" x14ac:dyDescent="0.25">
      <c r="A653" s="488" t="s">
        <v>4121</v>
      </c>
      <c r="B653" s="488" t="s">
        <v>4122</v>
      </c>
    </row>
    <row r="654" spans="1:2" ht="15" customHeight="1" x14ac:dyDescent="0.25">
      <c r="A654" s="488" t="s">
        <v>4123</v>
      </c>
      <c r="B654" s="488" t="s">
        <v>4124</v>
      </c>
    </row>
    <row r="655" spans="1:2" ht="15" customHeight="1" x14ac:dyDescent="0.25">
      <c r="A655" s="488" t="s">
        <v>4125</v>
      </c>
      <c r="B655" s="488" t="s">
        <v>4126</v>
      </c>
    </row>
    <row r="656" spans="1:2" ht="15" customHeight="1" x14ac:dyDescent="0.25">
      <c r="A656" s="488" t="s">
        <v>4127</v>
      </c>
      <c r="B656" s="488" t="s">
        <v>4128</v>
      </c>
    </row>
    <row r="657" spans="1:2" ht="15" customHeight="1" x14ac:dyDescent="0.25">
      <c r="A657" s="488" t="s">
        <v>4129</v>
      </c>
      <c r="B657" s="488" t="s">
        <v>4130</v>
      </c>
    </row>
    <row r="658" spans="1:2" ht="15" customHeight="1" x14ac:dyDescent="0.25">
      <c r="A658" s="488" t="s">
        <v>4131</v>
      </c>
      <c r="B658" s="488" t="s">
        <v>4132</v>
      </c>
    </row>
    <row r="659" spans="1:2" ht="15" customHeight="1" x14ac:dyDescent="0.25">
      <c r="A659" s="488" t="s">
        <v>4133</v>
      </c>
      <c r="B659" s="488" t="s">
        <v>4134</v>
      </c>
    </row>
    <row r="660" spans="1:2" ht="15" customHeight="1" x14ac:dyDescent="0.25">
      <c r="A660" s="488" t="s">
        <v>4135</v>
      </c>
      <c r="B660" s="488" t="s">
        <v>4136</v>
      </c>
    </row>
    <row r="661" spans="1:2" ht="15" customHeight="1" x14ac:dyDescent="0.25">
      <c r="A661" s="488" t="s">
        <v>4137</v>
      </c>
      <c r="B661" s="488" t="s">
        <v>4138</v>
      </c>
    </row>
    <row r="662" spans="1:2" ht="15" customHeight="1" x14ac:dyDescent="0.25">
      <c r="A662" s="488" t="s">
        <v>4139</v>
      </c>
      <c r="B662" s="488" t="s">
        <v>4140</v>
      </c>
    </row>
    <row r="663" spans="1:2" ht="15" customHeight="1" x14ac:dyDescent="0.25">
      <c r="A663" s="488" t="s">
        <v>4141</v>
      </c>
      <c r="B663" s="488" t="s">
        <v>4142</v>
      </c>
    </row>
    <row r="664" spans="1:2" ht="15" customHeight="1" x14ac:dyDescent="0.25">
      <c r="A664" s="488" t="s">
        <v>4143</v>
      </c>
      <c r="B664" s="488" t="s">
        <v>4144</v>
      </c>
    </row>
    <row r="665" spans="1:2" ht="15" customHeight="1" x14ac:dyDescent="0.25">
      <c r="A665" s="488" t="s">
        <v>4145</v>
      </c>
      <c r="B665" s="488" t="s">
        <v>4146</v>
      </c>
    </row>
    <row r="666" spans="1:2" ht="15" customHeight="1" x14ac:dyDescent="0.25">
      <c r="A666" s="488" t="s">
        <v>4147</v>
      </c>
      <c r="B666" s="488" t="s">
        <v>4148</v>
      </c>
    </row>
    <row r="667" spans="1:2" ht="15" customHeight="1" x14ac:dyDescent="0.25">
      <c r="A667" s="488" t="s">
        <v>4149</v>
      </c>
      <c r="B667" s="488" t="s">
        <v>4150</v>
      </c>
    </row>
    <row r="668" spans="1:2" ht="15" customHeight="1" x14ac:dyDescent="0.25">
      <c r="A668" s="488" t="s">
        <v>4151</v>
      </c>
      <c r="B668" s="488" t="s">
        <v>4152</v>
      </c>
    </row>
    <row r="669" spans="1:2" ht="15" customHeight="1" x14ac:dyDescent="0.25">
      <c r="A669" s="488" t="s">
        <v>4153</v>
      </c>
      <c r="B669" s="488" t="s">
        <v>4154</v>
      </c>
    </row>
    <row r="670" spans="1:2" ht="15" customHeight="1" x14ac:dyDescent="0.25">
      <c r="A670" s="488" t="s">
        <v>4155</v>
      </c>
      <c r="B670" s="488" t="s">
        <v>4156</v>
      </c>
    </row>
    <row r="671" spans="1:2" ht="15" customHeight="1" x14ac:dyDescent="0.25">
      <c r="A671" s="488" t="s">
        <v>4157</v>
      </c>
      <c r="B671" s="488" t="s">
        <v>4158</v>
      </c>
    </row>
    <row r="672" spans="1:2" ht="15" customHeight="1" x14ac:dyDescent="0.25">
      <c r="A672" s="488" t="s">
        <v>4159</v>
      </c>
      <c r="B672" s="488" t="s">
        <v>4160</v>
      </c>
    </row>
    <row r="673" spans="1:2" ht="15" customHeight="1" x14ac:dyDescent="0.25">
      <c r="A673" s="488" t="s">
        <v>4161</v>
      </c>
      <c r="B673" s="488" t="s">
        <v>4162</v>
      </c>
    </row>
    <row r="674" spans="1:2" ht="15" customHeight="1" x14ac:dyDescent="0.25">
      <c r="A674" s="488" t="s">
        <v>4163</v>
      </c>
      <c r="B674" s="488" t="s">
        <v>4164</v>
      </c>
    </row>
    <row r="675" spans="1:2" ht="15" customHeight="1" x14ac:dyDescent="0.25">
      <c r="A675" s="488" t="s">
        <v>4165</v>
      </c>
      <c r="B675" s="488" t="s">
        <v>4166</v>
      </c>
    </row>
    <row r="676" spans="1:2" ht="15" customHeight="1" x14ac:dyDescent="0.25">
      <c r="A676" s="488" t="s">
        <v>4167</v>
      </c>
      <c r="B676" s="488" t="s">
        <v>4168</v>
      </c>
    </row>
    <row r="677" spans="1:2" ht="15" customHeight="1" x14ac:dyDescent="0.25">
      <c r="A677" s="488" t="s">
        <v>4169</v>
      </c>
      <c r="B677" s="488" t="s">
        <v>4170</v>
      </c>
    </row>
    <row r="678" spans="1:2" ht="15" customHeight="1" x14ac:dyDescent="0.25">
      <c r="A678" s="488" t="s">
        <v>4171</v>
      </c>
      <c r="B678" s="488" t="s">
        <v>4172</v>
      </c>
    </row>
    <row r="679" spans="1:2" ht="15" customHeight="1" x14ac:dyDescent="0.25">
      <c r="A679" s="488" t="s">
        <v>4173</v>
      </c>
      <c r="B679" s="488" t="s">
        <v>4174</v>
      </c>
    </row>
    <row r="680" spans="1:2" ht="15" customHeight="1" x14ac:dyDescent="0.25">
      <c r="A680" s="488" t="s">
        <v>4175</v>
      </c>
      <c r="B680" s="488" t="s">
        <v>4176</v>
      </c>
    </row>
    <row r="681" spans="1:2" ht="15" customHeight="1" x14ac:dyDescent="0.25">
      <c r="A681" s="488" t="s">
        <v>4177</v>
      </c>
      <c r="B681" s="488" t="s">
        <v>4178</v>
      </c>
    </row>
    <row r="682" spans="1:2" ht="15" customHeight="1" x14ac:dyDescent="0.25">
      <c r="A682" s="488" t="s">
        <v>4179</v>
      </c>
      <c r="B682" s="488" t="s">
        <v>4180</v>
      </c>
    </row>
    <row r="683" spans="1:2" ht="15" customHeight="1" x14ac:dyDescent="0.25">
      <c r="A683" s="488" t="s">
        <v>4181</v>
      </c>
      <c r="B683" s="488" t="s">
        <v>4182</v>
      </c>
    </row>
    <row r="684" spans="1:2" ht="15" customHeight="1" x14ac:dyDescent="0.25">
      <c r="A684" s="488" t="s">
        <v>4183</v>
      </c>
      <c r="B684" s="488" t="s">
        <v>4184</v>
      </c>
    </row>
    <row r="685" spans="1:2" ht="15" customHeight="1" x14ac:dyDescent="0.25">
      <c r="A685" s="488" t="s">
        <v>4185</v>
      </c>
      <c r="B685" s="488" t="s">
        <v>4186</v>
      </c>
    </row>
    <row r="686" spans="1:2" ht="15" customHeight="1" x14ac:dyDescent="0.25">
      <c r="A686" s="488" t="s">
        <v>4187</v>
      </c>
      <c r="B686" s="488" t="s">
        <v>4188</v>
      </c>
    </row>
    <row r="687" spans="1:2" ht="15" customHeight="1" x14ac:dyDescent="0.25">
      <c r="A687" s="488" t="s">
        <v>4189</v>
      </c>
      <c r="B687" s="488" t="s">
        <v>4190</v>
      </c>
    </row>
    <row r="688" spans="1:2" ht="15" customHeight="1" x14ac:dyDescent="0.25">
      <c r="A688" s="488" t="s">
        <v>4191</v>
      </c>
      <c r="B688" s="488" t="s">
        <v>4192</v>
      </c>
    </row>
    <row r="689" spans="1:2" ht="15" customHeight="1" x14ac:dyDescent="0.25">
      <c r="A689" s="488" t="s">
        <v>4193</v>
      </c>
      <c r="B689" s="488" t="s">
        <v>4194</v>
      </c>
    </row>
    <row r="690" spans="1:2" ht="15" customHeight="1" x14ac:dyDescent="0.25">
      <c r="A690" s="488" t="s">
        <v>4195</v>
      </c>
      <c r="B690" s="488" t="s">
        <v>4196</v>
      </c>
    </row>
    <row r="691" spans="1:2" ht="15" customHeight="1" x14ac:dyDescent="0.25">
      <c r="A691" s="488" t="s">
        <v>4197</v>
      </c>
      <c r="B691" s="488" t="s">
        <v>4198</v>
      </c>
    </row>
    <row r="692" spans="1:2" ht="15" customHeight="1" x14ac:dyDescent="0.25">
      <c r="A692" s="488" t="s">
        <v>4199</v>
      </c>
      <c r="B692" s="488" t="s">
        <v>4200</v>
      </c>
    </row>
    <row r="693" spans="1:2" ht="15" customHeight="1" x14ac:dyDescent="0.25">
      <c r="A693" s="488" t="s">
        <v>4201</v>
      </c>
      <c r="B693" s="488" t="s">
        <v>4202</v>
      </c>
    </row>
    <row r="694" spans="1:2" ht="15" customHeight="1" x14ac:dyDescent="0.25">
      <c r="A694" s="488" t="s">
        <v>4203</v>
      </c>
      <c r="B694" s="488" t="s">
        <v>4204</v>
      </c>
    </row>
    <row r="695" spans="1:2" ht="15" customHeight="1" x14ac:dyDescent="0.25">
      <c r="A695" s="488" t="s">
        <v>4205</v>
      </c>
      <c r="B695" s="488" t="s">
        <v>4206</v>
      </c>
    </row>
    <row r="696" spans="1:2" ht="15" customHeight="1" x14ac:dyDescent="0.25">
      <c r="A696" s="488" t="s">
        <v>4207</v>
      </c>
      <c r="B696" s="488" t="s">
        <v>4208</v>
      </c>
    </row>
    <row r="697" spans="1:2" ht="15" customHeight="1" x14ac:dyDescent="0.25">
      <c r="A697" s="488" t="s">
        <v>4209</v>
      </c>
      <c r="B697" s="488" t="s">
        <v>4210</v>
      </c>
    </row>
    <row r="698" spans="1:2" ht="15" customHeight="1" x14ac:dyDescent="0.25">
      <c r="A698" s="488" t="s">
        <v>4211</v>
      </c>
      <c r="B698" s="488" t="s">
        <v>4212</v>
      </c>
    </row>
    <row r="699" spans="1:2" ht="15" customHeight="1" x14ac:dyDescent="0.25">
      <c r="A699" s="488" t="s">
        <v>4213</v>
      </c>
      <c r="B699" s="488" t="s">
        <v>4214</v>
      </c>
    </row>
    <row r="700" spans="1:2" ht="15" customHeight="1" x14ac:dyDescent="0.25">
      <c r="A700" s="488" t="s">
        <v>4215</v>
      </c>
      <c r="B700" s="488" t="s">
        <v>4216</v>
      </c>
    </row>
    <row r="701" spans="1:2" ht="15" customHeight="1" x14ac:dyDescent="0.25">
      <c r="A701" s="488" t="s">
        <v>4217</v>
      </c>
      <c r="B701" s="488" t="s">
        <v>4218</v>
      </c>
    </row>
    <row r="702" spans="1:2" ht="15" customHeight="1" x14ac:dyDescent="0.25">
      <c r="A702" s="488" t="s">
        <v>4219</v>
      </c>
      <c r="B702" s="488" t="s">
        <v>4220</v>
      </c>
    </row>
    <row r="703" spans="1:2" ht="15" customHeight="1" x14ac:dyDescent="0.25">
      <c r="A703" s="488" t="s">
        <v>4221</v>
      </c>
      <c r="B703" s="488" t="s">
        <v>4222</v>
      </c>
    </row>
    <row r="704" spans="1:2" ht="15" customHeight="1" x14ac:dyDescent="0.25">
      <c r="A704" s="488" t="s">
        <v>4223</v>
      </c>
      <c r="B704" s="488" t="s">
        <v>4224</v>
      </c>
    </row>
    <row r="705" spans="1:2" ht="15" customHeight="1" x14ac:dyDescent="0.25">
      <c r="A705" s="488" t="s">
        <v>4225</v>
      </c>
      <c r="B705" s="488" t="s">
        <v>4226</v>
      </c>
    </row>
    <row r="706" spans="1:2" ht="15" customHeight="1" x14ac:dyDescent="0.25">
      <c r="A706" s="488" t="s">
        <v>4227</v>
      </c>
      <c r="B706" s="488" t="s">
        <v>4228</v>
      </c>
    </row>
    <row r="707" spans="1:2" ht="15" customHeight="1" x14ac:dyDescent="0.25">
      <c r="A707" s="488" t="s">
        <v>4229</v>
      </c>
      <c r="B707" s="488" t="s">
        <v>4230</v>
      </c>
    </row>
    <row r="708" spans="1:2" ht="15" customHeight="1" x14ac:dyDescent="0.25">
      <c r="A708" s="488" t="s">
        <v>4231</v>
      </c>
      <c r="B708" s="488" t="s">
        <v>4232</v>
      </c>
    </row>
    <row r="709" spans="1:2" ht="15" customHeight="1" x14ac:dyDescent="0.25">
      <c r="A709" s="488" t="s">
        <v>4233</v>
      </c>
      <c r="B709" s="488" t="s">
        <v>4234</v>
      </c>
    </row>
    <row r="710" spans="1:2" ht="15" customHeight="1" x14ac:dyDescent="0.25">
      <c r="A710" s="488" t="s">
        <v>4235</v>
      </c>
      <c r="B710" s="488" t="s">
        <v>4236</v>
      </c>
    </row>
    <row r="711" spans="1:2" ht="15" customHeight="1" x14ac:dyDescent="0.25">
      <c r="A711" s="488" t="s">
        <v>4237</v>
      </c>
      <c r="B711" s="488" t="s">
        <v>4238</v>
      </c>
    </row>
    <row r="712" spans="1:2" ht="15" customHeight="1" x14ac:dyDescent="0.25">
      <c r="A712" s="488" t="s">
        <v>4239</v>
      </c>
      <c r="B712" s="488" t="s">
        <v>4240</v>
      </c>
    </row>
    <row r="713" spans="1:2" ht="15" customHeight="1" x14ac:dyDescent="0.25">
      <c r="A713" s="488" t="s">
        <v>4241</v>
      </c>
      <c r="B713" s="488" t="s">
        <v>4242</v>
      </c>
    </row>
    <row r="714" spans="1:2" ht="15" customHeight="1" x14ac:dyDescent="0.25">
      <c r="A714" s="488" t="s">
        <v>4243</v>
      </c>
      <c r="B714" s="488" t="s">
        <v>4244</v>
      </c>
    </row>
    <row r="715" spans="1:2" ht="15" customHeight="1" x14ac:dyDescent="0.25">
      <c r="A715" s="488" t="s">
        <v>4245</v>
      </c>
      <c r="B715" s="488" t="s">
        <v>4246</v>
      </c>
    </row>
    <row r="716" spans="1:2" ht="15" customHeight="1" x14ac:dyDescent="0.25">
      <c r="A716" s="488" t="s">
        <v>4247</v>
      </c>
      <c r="B716" s="488" t="s">
        <v>4248</v>
      </c>
    </row>
    <row r="717" spans="1:2" ht="15" customHeight="1" x14ac:dyDescent="0.25">
      <c r="A717" s="488" t="s">
        <v>4249</v>
      </c>
      <c r="B717" s="488" t="s">
        <v>4250</v>
      </c>
    </row>
    <row r="718" spans="1:2" ht="15" customHeight="1" x14ac:dyDescent="0.25">
      <c r="A718" s="488" t="s">
        <v>4251</v>
      </c>
      <c r="B718" s="488" t="s">
        <v>4252</v>
      </c>
    </row>
    <row r="719" spans="1:2" ht="15" customHeight="1" x14ac:dyDescent="0.25">
      <c r="A719" s="488" t="s">
        <v>4253</v>
      </c>
      <c r="B719" s="488" t="s">
        <v>4254</v>
      </c>
    </row>
    <row r="720" spans="1:2" ht="15" customHeight="1" x14ac:dyDescent="0.25">
      <c r="A720" s="488" t="s">
        <v>4255</v>
      </c>
      <c r="B720" s="488" t="s">
        <v>4256</v>
      </c>
    </row>
    <row r="721" spans="1:2" ht="15" customHeight="1" x14ac:dyDescent="0.25">
      <c r="A721" s="488" t="s">
        <v>4257</v>
      </c>
      <c r="B721" s="488" t="s">
        <v>4258</v>
      </c>
    </row>
    <row r="722" spans="1:2" ht="15" customHeight="1" x14ac:dyDescent="0.25">
      <c r="A722" s="488" t="s">
        <v>4259</v>
      </c>
      <c r="B722" s="488" t="s">
        <v>4260</v>
      </c>
    </row>
    <row r="723" spans="1:2" ht="15" customHeight="1" x14ac:dyDescent="0.25">
      <c r="A723" s="488" t="s">
        <v>4261</v>
      </c>
      <c r="B723" s="488" t="s">
        <v>4262</v>
      </c>
    </row>
    <row r="724" spans="1:2" ht="15" customHeight="1" x14ac:dyDescent="0.25">
      <c r="A724" s="488" t="s">
        <v>4263</v>
      </c>
      <c r="B724" s="488" t="s">
        <v>4264</v>
      </c>
    </row>
    <row r="725" spans="1:2" ht="15" customHeight="1" x14ac:dyDescent="0.25">
      <c r="A725" s="488" t="s">
        <v>4265</v>
      </c>
      <c r="B725" s="488" t="s">
        <v>4266</v>
      </c>
    </row>
    <row r="726" spans="1:2" ht="15" customHeight="1" x14ac:dyDescent="0.25">
      <c r="A726" s="488" t="s">
        <v>4267</v>
      </c>
      <c r="B726" s="488" t="s">
        <v>4268</v>
      </c>
    </row>
    <row r="727" spans="1:2" ht="15" customHeight="1" x14ac:dyDescent="0.25">
      <c r="A727" s="488" t="s">
        <v>4269</v>
      </c>
      <c r="B727" s="488" t="s">
        <v>4270</v>
      </c>
    </row>
    <row r="728" spans="1:2" ht="15" customHeight="1" x14ac:dyDescent="0.25">
      <c r="A728" s="488" t="s">
        <v>4271</v>
      </c>
      <c r="B728" s="488" t="s">
        <v>4272</v>
      </c>
    </row>
    <row r="729" spans="1:2" ht="15" customHeight="1" x14ac:dyDescent="0.25">
      <c r="A729" s="488" t="s">
        <v>4273</v>
      </c>
      <c r="B729" s="488" t="s">
        <v>4274</v>
      </c>
    </row>
    <row r="730" spans="1:2" ht="15" customHeight="1" x14ac:dyDescent="0.25">
      <c r="A730" s="488" t="s">
        <v>4275</v>
      </c>
      <c r="B730" s="488" t="s">
        <v>4276</v>
      </c>
    </row>
    <row r="731" spans="1:2" ht="15" customHeight="1" x14ac:dyDescent="0.25">
      <c r="A731" s="488" t="s">
        <v>4277</v>
      </c>
      <c r="B731" s="488" t="s">
        <v>4278</v>
      </c>
    </row>
    <row r="732" spans="1:2" ht="15" customHeight="1" x14ac:dyDescent="0.25">
      <c r="A732" s="488" t="s">
        <v>4279</v>
      </c>
      <c r="B732" s="488" t="s">
        <v>4280</v>
      </c>
    </row>
    <row r="733" spans="1:2" ht="15" customHeight="1" x14ac:dyDescent="0.25">
      <c r="A733" s="488" t="s">
        <v>4281</v>
      </c>
      <c r="B733" s="488" t="s">
        <v>4282</v>
      </c>
    </row>
    <row r="734" spans="1:2" ht="15" customHeight="1" x14ac:dyDescent="0.25">
      <c r="A734" s="488" t="s">
        <v>4283</v>
      </c>
      <c r="B734" s="488" t="s">
        <v>4284</v>
      </c>
    </row>
    <row r="735" spans="1:2" ht="15" customHeight="1" x14ac:dyDescent="0.25">
      <c r="A735" s="488" t="s">
        <v>4285</v>
      </c>
      <c r="B735" s="488" t="s">
        <v>4286</v>
      </c>
    </row>
    <row r="736" spans="1:2" ht="15" customHeight="1" x14ac:dyDescent="0.25">
      <c r="A736" s="488" t="s">
        <v>4287</v>
      </c>
      <c r="B736" s="488" t="s">
        <v>4288</v>
      </c>
    </row>
    <row r="737" spans="1:2" ht="15" customHeight="1" x14ac:dyDescent="0.25">
      <c r="A737" s="488" t="s">
        <v>4289</v>
      </c>
      <c r="B737" s="488" t="s">
        <v>4290</v>
      </c>
    </row>
    <row r="738" spans="1:2" ht="15" customHeight="1" x14ac:dyDescent="0.25">
      <c r="A738" s="488" t="s">
        <v>4291</v>
      </c>
      <c r="B738" s="488" t="s">
        <v>4292</v>
      </c>
    </row>
    <row r="739" spans="1:2" ht="15" customHeight="1" x14ac:dyDescent="0.25">
      <c r="A739" s="488" t="s">
        <v>4293</v>
      </c>
      <c r="B739" s="488" t="s">
        <v>4294</v>
      </c>
    </row>
    <row r="740" spans="1:2" ht="15" customHeight="1" x14ac:dyDescent="0.25">
      <c r="A740" s="488" t="s">
        <v>4295</v>
      </c>
      <c r="B740" s="488" t="s">
        <v>4296</v>
      </c>
    </row>
    <row r="741" spans="1:2" ht="15" customHeight="1" x14ac:dyDescent="0.25">
      <c r="A741" s="488" t="s">
        <v>4297</v>
      </c>
      <c r="B741" s="488" t="s">
        <v>4298</v>
      </c>
    </row>
    <row r="742" spans="1:2" ht="15" customHeight="1" x14ac:dyDescent="0.25">
      <c r="A742" s="488" t="s">
        <v>4299</v>
      </c>
      <c r="B742" s="488" t="s">
        <v>4300</v>
      </c>
    </row>
    <row r="743" spans="1:2" ht="15" customHeight="1" x14ac:dyDescent="0.25">
      <c r="A743" s="488" t="s">
        <v>4301</v>
      </c>
      <c r="B743" s="488" t="s">
        <v>4302</v>
      </c>
    </row>
    <row r="744" spans="1:2" ht="15" customHeight="1" x14ac:dyDescent="0.25">
      <c r="A744" s="488" t="s">
        <v>4303</v>
      </c>
      <c r="B744" s="488" t="s">
        <v>4304</v>
      </c>
    </row>
    <row r="745" spans="1:2" ht="15" customHeight="1" x14ac:dyDescent="0.25">
      <c r="A745" s="488" t="s">
        <v>4305</v>
      </c>
      <c r="B745" s="488" t="s">
        <v>4306</v>
      </c>
    </row>
    <row r="746" spans="1:2" ht="15" customHeight="1" x14ac:dyDescent="0.25">
      <c r="A746" s="488" t="s">
        <v>4307</v>
      </c>
      <c r="B746" s="488" t="s">
        <v>4308</v>
      </c>
    </row>
    <row r="747" spans="1:2" ht="15" customHeight="1" x14ac:dyDescent="0.25">
      <c r="A747" s="488" t="s">
        <v>4309</v>
      </c>
      <c r="B747" s="488" t="s">
        <v>4310</v>
      </c>
    </row>
    <row r="748" spans="1:2" ht="15" customHeight="1" x14ac:dyDescent="0.25">
      <c r="A748" s="488" t="s">
        <v>4311</v>
      </c>
      <c r="B748" s="488" t="s">
        <v>4312</v>
      </c>
    </row>
    <row r="749" spans="1:2" ht="15" customHeight="1" x14ac:dyDescent="0.25">
      <c r="A749" s="488" t="s">
        <v>4313</v>
      </c>
      <c r="B749" s="488" t="s">
        <v>4314</v>
      </c>
    </row>
    <row r="750" spans="1:2" ht="15" customHeight="1" x14ac:dyDescent="0.25">
      <c r="A750" s="488" t="s">
        <v>4315</v>
      </c>
      <c r="B750" s="488" t="s">
        <v>4316</v>
      </c>
    </row>
    <row r="751" spans="1:2" ht="15" customHeight="1" x14ac:dyDescent="0.25">
      <c r="A751" s="488" t="s">
        <v>4317</v>
      </c>
      <c r="B751" s="488" t="s">
        <v>4318</v>
      </c>
    </row>
    <row r="752" spans="1:2" ht="15" customHeight="1" x14ac:dyDescent="0.25">
      <c r="A752" s="488" t="s">
        <v>4319</v>
      </c>
      <c r="B752" s="488" t="s">
        <v>4320</v>
      </c>
    </row>
    <row r="753" spans="1:2" ht="15" customHeight="1" x14ac:dyDescent="0.25">
      <c r="A753" s="488" t="s">
        <v>4321</v>
      </c>
      <c r="B753" s="488" t="s">
        <v>4322</v>
      </c>
    </row>
    <row r="754" spans="1:2" ht="15" customHeight="1" x14ac:dyDescent="0.25">
      <c r="A754" s="488" t="s">
        <v>4323</v>
      </c>
      <c r="B754" s="488" t="s">
        <v>4324</v>
      </c>
    </row>
    <row r="755" spans="1:2" ht="15" customHeight="1" x14ac:dyDescent="0.25">
      <c r="A755" s="488" t="s">
        <v>4325</v>
      </c>
      <c r="B755" s="488" t="s">
        <v>4326</v>
      </c>
    </row>
    <row r="756" spans="1:2" ht="15" customHeight="1" x14ac:dyDescent="0.25">
      <c r="A756" s="488" t="s">
        <v>4327</v>
      </c>
      <c r="B756" s="488" t="s">
        <v>4328</v>
      </c>
    </row>
    <row r="757" spans="1:2" ht="15" customHeight="1" x14ac:dyDescent="0.25">
      <c r="A757" s="488" t="s">
        <v>4329</v>
      </c>
      <c r="B757" s="488" t="s">
        <v>4330</v>
      </c>
    </row>
    <row r="758" spans="1:2" ht="15" customHeight="1" x14ac:dyDescent="0.25">
      <c r="A758" s="488" t="s">
        <v>4331</v>
      </c>
      <c r="B758" s="488" t="s">
        <v>4332</v>
      </c>
    </row>
    <row r="759" spans="1:2" ht="15" customHeight="1" x14ac:dyDescent="0.25">
      <c r="A759" s="488" t="s">
        <v>4333</v>
      </c>
      <c r="B759" s="488" t="s">
        <v>4334</v>
      </c>
    </row>
    <row r="760" spans="1:2" ht="15" customHeight="1" x14ac:dyDescent="0.25">
      <c r="A760" s="488" t="s">
        <v>4335</v>
      </c>
      <c r="B760" s="488" t="s">
        <v>4336</v>
      </c>
    </row>
    <row r="761" spans="1:2" ht="15" customHeight="1" x14ac:dyDescent="0.25">
      <c r="A761" s="488" t="s">
        <v>4337</v>
      </c>
      <c r="B761" s="488" t="s">
        <v>4338</v>
      </c>
    </row>
    <row r="762" spans="1:2" ht="15" customHeight="1" x14ac:dyDescent="0.25">
      <c r="A762" s="488" t="s">
        <v>4339</v>
      </c>
      <c r="B762" s="488" t="s">
        <v>4340</v>
      </c>
    </row>
    <row r="763" spans="1:2" ht="15" customHeight="1" x14ac:dyDescent="0.25">
      <c r="A763" s="488" t="s">
        <v>4341</v>
      </c>
      <c r="B763" s="488" t="s">
        <v>4342</v>
      </c>
    </row>
    <row r="764" spans="1:2" ht="15" customHeight="1" x14ac:dyDescent="0.25">
      <c r="A764" s="488" t="s">
        <v>4343</v>
      </c>
      <c r="B764" s="488" t="s">
        <v>4344</v>
      </c>
    </row>
    <row r="765" spans="1:2" ht="15" customHeight="1" x14ac:dyDescent="0.25">
      <c r="A765" s="488" t="s">
        <v>4345</v>
      </c>
      <c r="B765" s="488" t="s">
        <v>4346</v>
      </c>
    </row>
    <row r="766" spans="1:2" ht="15" customHeight="1" x14ac:dyDescent="0.25">
      <c r="A766" s="488" t="s">
        <v>4347</v>
      </c>
      <c r="B766" s="488" t="s">
        <v>4348</v>
      </c>
    </row>
    <row r="767" spans="1:2" ht="15" customHeight="1" x14ac:dyDescent="0.25">
      <c r="A767" s="488" t="s">
        <v>4349</v>
      </c>
      <c r="B767" s="488" t="s">
        <v>4350</v>
      </c>
    </row>
    <row r="768" spans="1:2" ht="15" customHeight="1" x14ac:dyDescent="0.25">
      <c r="A768" s="488" t="s">
        <v>4351</v>
      </c>
      <c r="B768" s="488" t="s">
        <v>4352</v>
      </c>
    </row>
    <row r="769" spans="1:2" ht="15" customHeight="1" x14ac:dyDescent="0.25">
      <c r="A769" s="488" t="s">
        <v>4353</v>
      </c>
      <c r="B769" s="488" t="s">
        <v>4354</v>
      </c>
    </row>
    <row r="770" spans="1:2" ht="15" customHeight="1" x14ac:dyDescent="0.25">
      <c r="A770" s="488" t="s">
        <v>4355</v>
      </c>
      <c r="B770" s="488" t="s">
        <v>4356</v>
      </c>
    </row>
    <row r="771" spans="1:2" ht="15" customHeight="1" x14ac:dyDescent="0.25">
      <c r="A771" s="488" t="s">
        <v>4357</v>
      </c>
      <c r="B771" s="488" t="s">
        <v>4358</v>
      </c>
    </row>
    <row r="772" spans="1:2" ht="15" customHeight="1" x14ac:dyDescent="0.25">
      <c r="A772" s="488" t="s">
        <v>4359</v>
      </c>
      <c r="B772" s="488" t="s">
        <v>4360</v>
      </c>
    </row>
    <row r="773" spans="1:2" ht="15" customHeight="1" x14ac:dyDescent="0.25">
      <c r="A773" s="488" t="s">
        <v>4361</v>
      </c>
      <c r="B773" s="488" t="s">
        <v>4362</v>
      </c>
    </row>
    <row r="774" spans="1:2" ht="15" customHeight="1" x14ac:dyDescent="0.25">
      <c r="A774" s="488" t="s">
        <v>4363</v>
      </c>
      <c r="B774" s="488" t="s">
        <v>4364</v>
      </c>
    </row>
    <row r="775" spans="1:2" ht="15" customHeight="1" x14ac:dyDescent="0.25">
      <c r="A775" s="488" t="s">
        <v>4365</v>
      </c>
      <c r="B775" s="488" t="s">
        <v>4366</v>
      </c>
    </row>
    <row r="776" spans="1:2" ht="15" customHeight="1" x14ac:dyDescent="0.25">
      <c r="A776" s="488" t="s">
        <v>4367</v>
      </c>
      <c r="B776" s="488" t="s">
        <v>4368</v>
      </c>
    </row>
    <row r="777" spans="1:2" ht="15" customHeight="1" x14ac:dyDescent="0.25">
      <c r="A777" s="488" t="s">
        <v>4369</v>
      </c>
      <c r="B777" s="488" t="s">
        <v>4370</v>
      </c>
    </row>
    <row r="778" spans="1:2" ht="15" customHeight="1" x14ac:dyDescent="0.25">
      <c r="A778" s="488" t="s">
        <v>4371</v>
      </c>
      <c r="B778" s="488" t="s">
        <v>4372</v>
      </c>
    </row>
    <row r="779" spans="1:2" ht="15" customHeight="1" x14ac:dyDescent="0.25">
      <c r="A779" s="488" t="s">
        <v>4373</v>
      </c>
      <c r="B779" s="488" t="s">
        <v>4374</v>
      </c>
    </row>
    <row r="780" spans="1:2" ht="15" customHeight="1" x14ac:dyDescent="0.25">
      <c r="A780" s="488" t="s">
        <v>4375</v>
      </c>
      <c r="B780" s="488" t="s">
        <v>4376</v>
      </c>
    </row>
    <row r="781" spans="1:2" ht="15" customHeight="1" x14ac:dyDescent="0.25">
      <c r="A781" s="488" t="s">
        <v>4377</v>
      </c>
      <c r="B781" s="488" t="s">
        <v>4378</v>
      </c>
    </row>
    <row r="782" spans="1:2" ht="15" customHeight="1" x14ac:dyDescent="0.25">
      <c r="A782" s="488" t="s">
        <v>4379</v>
      </c>
      <c r="B782" s="488" t="s">
        <v>4380</v>
      </c>
    </row>
    <row r="783" spans="1:2" ht="15" customHeight="1" x14ac:dyDescent="0.25">
      <c r="A783" s="488" t="s">
        <v>4381</v>
      </c>
      <c r="B783" s="488" t="s">
        <v>4382</v>
      </c>
    </row>
    <row r="784" spans="1:2" ht="15" customHeight="1" x14ac:dyDescent="0.25">
      <c r="A784" s="488" t="s">
        <v>4383</v>
      </c>
      <c r="B784" s="488" t="s">
        <v>4384</v>
      </c>
    </row>
    <row r="785" spans="1:2" ht="15" customHeight="1" x14ac:dyDescent="0.25">
      <c r="A785" s="488" t="s">
        <v>4385</v>
      </c>
      <c r="B785" s="488" t="s">
        <v>4386</v>
      </c>
    </row>
    <row r="786" spans="1:2" ht="15" customHeight="1" x14ac:dyDescent="0.25">
      <c r="A786" s="488" t="s">
        <v>4387</v>
      </c>
      <c r="B786" s="488" t="s">
        <v>4388</v>
      </c>
    </row>
    <row r="787" spans="1:2" ht="15" customHeight="1" x14ac:dyDescent="0.25">
      <c r="A787" s="488" t="s">
        <v>4389</v>
      </c>
      <c r="B787" s="488" t="s">
        <v>4390</v>
      </c>
    </row>
    <row r="788" spans="1:2" ht="15" customHeight="1" x14ac:dyDescent="0.25">
      <c r="A788" s="488" t="s">
        <v>4391</v>
      </c>
      <c r="B788" s="488" t="s">
        <v>4392</v>
      </c>
    </row>
    <row r="789" spans="1:2" ht="15" customHeight="1" x14ac:dyDescent="0.25">
      <c r="A789" s="488" t="s">
        <v>4393</v>
      </c>
      <c r="B789" s="488" t="s">
        <v>4394</v>
      </c>
    </row>
    <row r="790" spans="1:2" ht="15" customHeight="1" x14ac:dyDescent="0.25">
      <c r="A790" s="488" t="s">
        <v>4395</v>
      </c>
      <c r="B790" s="488" t="s">
        <v>4396</v>
      </c>
    </row>
    <row r="791" spans="1:2" ht="15" customHeight="1" x14ac:dyDescent="0.25">
      <c r="A791" s="488" t="s">
        <v>4397</v>
      </c>
      <c r="B791" s="488" t="s">
        <v>4398</v>
      </c>
    </row>
    <row r="792" spans="1:2" ht="15" customHeight="1" x14ac:dyDescent="0.25">
      <c r="A792" s="488" t="s">
        <v>4399</v>
      </c>
      <c r="B792" s="488" t="s">
        <v>4400</v>
      </c>
    </row>
    <row r="793" spans="1:2" ht="15" customHeight="1" x14ac:dyDescent="0.25">
      <c r="A793" s="488" t="s">
        <v>4401</v>
      </c>
      <c r="B793" s="488" t="s">
        <v>4402</v>
      </c>
    </row>
    <row r="794" spans="1:2" ht="15" customHeight="1" x14ac:dyDescent="0.25">
      <c r="A794" s="488" t="s">
        <v>4403</v>
      </c>
      <c r="B794" s="488" t="s">
        <v>4404</v>
      </c>
    </row>
    <row r="795" spans="1:2" ht="15" customHeight="1" x14ac:dyDescent="0.25">
      <c r="A795" s="488" t="s">
        <v>4405</v>
      </c>
      <c r="B795" s="488" t="s">
        <v>4406</v>
      </c>
    </row>
    <row r="796" spans="1:2" ht="15" customHeight="1" x14ac:dyDescent="0.25">
      <c r="A796" s="488" t="s">
        <v>4407</v>
      </c>
      <c r="B796" s="488" t="s">
        <v>4408</v>
      </c>
    </row>
    <row r="797" spans="1:2" ht="15" customHeight="1" x14ac:dyDescent="0.25">
      <c r="A797" s="488" t="s">
        <v>4409</v>
      </c>
      <c r="B797" s="488" t="s">
        <v>4410</v>
      </c>
    </row>
    <row r="798" spans="1:2" ht="15" customHeight="1" x14ac:dyDescent="0.25">
      <c r="A798" s="488" t="s">
        <v>4411</v>
      </c>
      <c r="B798" s="488" t="s">
        <v>4412</v>
      </c>
    </row>
    <row r="799" spans="1:2" ht="15" customHeight="1" x14ac:dyDescent="0.25">
      <c r="A799" s="488" t="s">
        <v>4413</v>
      </c>
      <c r="B799" s="488" t="s">
        <v>4414</v>
      </c>
    </row>
    <row r="800" spans="1:2" ht="15" customHeight="1" x14ac:dyDescent="0.25">
      <c r="A800" s="488" t="s">
        <v>4415</v>
      </c>
      <c r="B800" s="488" t="s">
        <v>4416</v>
      </c>
    </row>
    <row r="801" spans="1:2" ht="15" customHeight="1" x14ac:dyDescent="0.25">
      <c r="A801" s="488" t="s">
        <v>4417</v>
      </c>
      <c r="B801" s="488" t="s">
        <v>4418</v>
      </c>
    </row>
    <row r="802" spans="1:2" ht="15" customHeight="1" x14ac:dyDescent="0.25">
      <c r="A802" s="488" t="s">
        <v>4419</v>
      </c>
      <c r="B802" s="488" t="s">
        <v>4420</v>
      </c>
    </row>
    <row r="803" spans="1:2" ht="15" customHeight="1" x14ac:dyDescent="0.25">
      <c r="A803" s="488" t="s">
        <v>4421</v>
      </c>
      <c r="B803" s="488" t="s">
        <v>4422</v>
      </c>
    </row>
    <row r="804" spans="1:2" ht="15" customHeight="1" x14ac:dyDescent="0.25">
      <c r="A804" s="488" t="s">
        <v>4423</v>
      </c>
      <c r="B804" s="488" t="s">
        <v>4424</v>
      </c>
    </row>
    <row r="805" spans="1:2" ht="15" customHeight="1" x14ac:dyDescent="0.25">
      <c r="A805" s="488" t="s">
        <v>4425</v>
      </c>
      <c r="B805" s="488" t="s">
        <v>4426</v>
      </c>
    </row>
    <row r="806" spans="1:2" ht="15" customHeight="1" x14ac:dyDescent="0.25">
      <c r="A806" s="488" t="s">
        <v>4427</v>
      </c>
      <c r="B806" s="488" t="s">
        <v>4428</v>
      </c>
    </row>
    <row r="807" spans="1:2" ht="15" customHeight="1" x14ac:dyDescent="0.25">
      <c r="A807" s="488" t="s">
        <v>4429</v>
      </c>
      <c r="B807" s="488" t="s">
        <v>4430</v>
      </c>
    </row>
    <row r="808" spans="1:2" ht="15" customHeight="1" x14ac:dyDescent="0.25">
      <c r="A808" s="488" t="s">
        <v>4431</v>
      </c>
      <c r="B808" s="488" t="s">
        <v>4432</v>
      </c>
    </row>
    <row r="809" spans="1:2" ht="15" customHeight="1" x14ac:dyDescent="0.25">
      <c r="A809" s="488" t="s">
        <v>4433</v>
      </c>
      <c r="B809" s="488" t="s">
        <v>4434</v>
      </c>
    </row>
    <row r="810" spans="1:2" ht="15" customHeight="1" x14ac:dyDescent="0.25">
      <c r="A810" s="488" t="s">
        <v>4435</v>
      </c>
      <c r="B810" s="488" t="s">
        <v>4436</v>
      </c>
    </row>
    <row r="811" spans="1:2" ht="15" customHeight="1" x14ac:dyDescent="0.25">
      <c r="A811" s="488" t="s">
        <v>4437</v>
      </c>
      <c r="B811" s="488" t="s">
        <v>4438</v>
      </c>
    </row>
    <row r="812" spans="1:2" ht="15" customHeight="1" x14ac:dyDescent="0.25">
      <c r="A812" s="488" t="s">
        <v>4439</v>
      </c>
      <c r="B812" s="488" t="s">
        <v>4440</v>
      </c>
    </row>
    <row r="813" spans="1:2" ht="15" customHeight="1" x14ac:dyDescent="0.25">
      <c r="A813" s="488" t="s">
        <v>4441</v>
      </c>
      <c r="B813" s="488" t="s">
        <v>4442</v>
      </c>
    </row>
    <row r="814" spans="1:2" ht="15" customHeight="1" x14ac:dyDescent="0.25">
      <c r="A814" s="488" t="s">
        <v>4443</v>
      </c>
      <c r="B814" s="488" t="s">
        <v>4444</v>
      </c>
    </row>
    <row r="815" spans="1:2" ht="15" customHeight="1" x14ac:dyDescent="0.25">
      <c r="A815" s="488" t="s">
        <v>4445</v>
      </c>
      <c r="B815" s="488" t="s">
        <v>4446</v>
      </c>
    </row>
    <row r="816" spans="1:2" ht="15" customHeight="1" x14ac:dyDescent="0.25">
      <c r="A816" s="488" t="s">
        <v>4447</v>
      </c>
      <c r="B816" s="488" t="s">
        <v>4448</v>
      </c>
    </row>
    <row r="817" spans="1:2" ht="15" customHeight="1" x14ac:dyDescent="0.25">
      <c r="A817" s="488" t="s">
        <v>4449</v>
      </c>
      <c r="B817" s="488" t="s">
        <v>4450</v>
      </c>
    </row>
    <row r="818" spans="1:2" ht="15" customHeight="1" x14ac:dyDescent="0.25">
      <c r="A818" s="488" t="s">
        <v>4451</v>
      </c>
      <c r="B818" s="488" t="s">
        <v>4452</v>
      </c>
    </row>
    <row r="819" spans="1:2" ht="15" customHeight="1" x14ac:dyDescent="0.25">
      <c r="A819" s="488" t="s">
        <v>4453</v>
      </c>
      <c r="B819" s="488" t="s">
        <v>4454</v>
      </c>
    </row>
    <row r="820" spans="1:2" ht="15" customHeight="1" x14ac:dyDescent="0.25">
      <c r="A820" s="488" t="s">
        <v>4455</v>
      </c>
      <c r="B820" s="488" t="s">
        <v>4456</v>
      </c>
    </row>
    <row r="821" spans="1:2" ht="15" customHeight="1" x14ac:dyDescent="0.25">
      <c r="A821" s="488" t="s">
        <v>4457</v>
      </c>
      <c r="B821" s="488" t="s">
        <v>4458</v>
      </c>
    </row>
    <row r="822" spans="1:2" ht="15" customHeight="1" x14ac:dyDescent="0.25">
      <c r="A822" s="488" t="s">
        <v>4459</v>
      </c>
      <c r="B822" s="488" t="s">
        <v>4460</v>
      </c>
    </row>
    <row r="823" spans="1:2" ht="15" customHeight="1" x14ac:dyDescent="0.25">
      <c r="A823" s="488" t="s">
        <v>4461</v>
      </c>
      <c r="B823" s="488" t="s">
        <v>4462</v>
      </c>
    </row>
    <row r="824" spans="1:2" ht="15" customHeight="1" x14ac:dyDescent="0.25">
      <c r="A824" s="488" t="s">
        <v>4463</v>
      </c>
      <c r="B824" s="488" t="s">
        <v>4464</v>
      </c>
    </row>
    <row r="825" spans="1:2" ht="15" customHeight="1" x14ac:dyDescent="0.25">
      <c r="A825" s="488" t="s">
        <v>4465</v>
      </c>
      <c r="B825" s="488" t="s">
        <v>4466</v>
      </c>
    </row>
    <row r="826" spans="1:2" ht="15" customHeight="1" x14ac:dyDescent="0.25">
      <c r="A826" s="488" t="s">
        <v>4467</v>
      </c>
      <c r="B826" s="488" t="s">
        <v>4468</v>
      </c>
    </row>
    <row r="827" spans="1:2" ht="15" customHeight="1" x14ac:dyDescent="0.25">
      <c r="A827" s="488" t="s">
        <v>4469</v>
      </c>
      <c r="B827" s="488" t="s">
        <v>4470</v>
      </c>
    </row>
    <row r="828" spans="1:2" ht="15" customHeight="1" x14ac:dyDescent="0.25">
      <c r="A828" s="488" t="s">
        <v>4471</v>
      </c>
      <c r="B828" s="488" t="s">
        <v>4472</v>
      </c>
    </row>
    <row r="829" spans="1:2" ht="15" customHeight="1" x14ac:dyDescent="0.25">
      <c r="A829" s="488" t="s">
        <v>4473</v>
      </c>
      <c r="B829" s="488" t="s">
        <v>4474</v>
      </c>
    </row>
    <row r="830" spans="1:2" ht="15" customHeight="1" x14ac:dyDescent="0.25">
      <c r="A830" s="488" t="s">
        <v>4475</v>
      </c>
      <c r="B830" s="488" t="s">
        <v>4476</v>
      </c>
    </row>
    <row r="831" spans="1:2" ht="15" customHeight="1" x14ac:dyDescent="0.25">
      <c r="A831" s="488" t="s">
        <v>4477</v>
      </c>
      <c r="B831" s="488" t="s">
        <v>4478</v>
      </c>
    </row>
    <row r="832" spans="1:2" ht="15" customHeight="1" x14ac:dyDescent="0.25">
      <c r="A832" s="488" t="s">
        <v>4479</v>
      </c>
      <c r="B832" s="488" t="s">
        <v>4480</v>
      </c>
    </row>
    <row r="833" spans="1:2" ht="15" customHeight="1" x14ac:dyDescent="0.25">
      <c r="A833" s="488" t="s">
        <v>4481</v>
      </c>
      <c r="B833" s="488" t="s">
        <v>4482</v>
      </c>
    </row>
    <row r="834" spans="1:2" ht="15" customHeight="1" x14ac:dyDescent="0.25">
      <c r="A834" s="488" t="s">
        <v>4483</v>
      </c>
      <c r="B834" s="488" t="s">
        <v>4484</v>
      </c>
    </row>
    <row r="835" spans="1:2" ht="15" customHeight="1" x14ac:dyDescent="0.25">
      <c r="A835" s="488" t="s">
        <v>4485</v>
      </c>
      <c r="B835" s="488" t="s">
        <v>4486</v>
      </c>
    </row>
    <row r="836" spans="1:2" ht="15" customHeight="1" x14ac:dyDescent="0.25">
      <c r="A836" s="488" t="s">
        <v>4487</v>
      </c>
      <c r="B836" s="488" t="s">
        <v>4488</v>
      </c>
    </row>
    <row r="837" spans="1:2" ht="15" customHeight="1" x14ac:dyDescent="0.25">
      <c r="A837" s="488" t="s">
        <v>4489</v>
      </c>
      <c r="B837" s="488" t="s">
        <v>4490</v>
      </c>
    </row>
    <row r="838" spans="1:2" ht="15" customHeight="1" x14ac:dyDescent="0.25">
      <c r="A838" s="488" t="s">
        <v>4491</v>
      </c>
      <c r="B838" s="488" t="s">
        <v>4492</v>
      </c>
    </row>
    <row r="839" spans="1:2" ht="15" customHeight="1" x14ac:dyDescent="0.25">
      <c r="A839" s="488" t="s">
        <v>4493</v>
      </c>
      <c r="B839" s="488" t="s">
        <v>4494</v>
      </c>
    </row>
    <row r="840" spans="1:2" ht="15" customHeight="1" x14ac:dyDescent="0.25">
      <c r="A840" s="488" t="s">
        <v>4495</v>
      </c>
      <c r="B840" s="488" t="s">
        <v>4496</v>
      </c>
    </row>
    <row r="841" spans="1:2" ht="15" customHeight="1" x14ac:dyDescent="0.25">
      <c r="A841" s="488" t="s">
        <v>4497</v>
      </c>
      <c r="B841" s="488" t="s">
        <v>4498</v>
      </c>
    </row>
    <row r="842" spans="1:2" ht="15" customHeight="1" x14ac:dyDescent="0.25">
      <c r="A842" s="488" t="s">
        <v>4499</v>
      </c>
      <c r="B842" s="488" t="s">
        <v>4500</v>
      </c>
    </row>
    <row r="843" spans="1:2" ht="15" customHeight="1" x14ac:dyDescent="0.25">
      <c r="A843" s="488" t="s">
        <v>4501</v>
      </c>
      <c r="B843" s="488" t="s">
        <v>4502</v>
      </c>
    </row>
    <row r="844" spans="1:2" ht="15" customHeight="1" x14ac:dyDescent="0.25">
      <c r="A844" s="488" t="s">
        <v>4503</v>
      </c>
      <c r="B844" s="488" t="s">
        <v>4504</v>
      </c>
    </row>
    <row r="845" spans="1:2" ht="15" customHeight="1" x14ac:dyDescent="0.25">
      <c r="A845" s="488" t="s">
        <v>4505</v>
      </c>
      <c r="B845" s="488" t="s">
        <v>4506</v>
      </c>
    </row>
    <row r="846" spans="1:2" ht="15" customHeight="1" x14ac:dyDescent="0.25">
      <c r="A846" s="488" t="s">
        <v>4507</v>
      </c>
      <c r="B846" s="488" t="s">
        <v>4508</v>
      </c>
    </row>
    <row r="847" spans="1:2" ht="15" customHeight="1" x14ac:dyDescent="0.25">
      <c r="A847" s="488" t="s">
        <v>4509</v>
      </c>
      <c r="B847" s="488" t="s">
        <v>4510</v>
      </c>
    </row>
    <row r="848" spans="1:2" ht="15" customHeight="1" x14ac:dyDescent="0.25">
      <c r="A848" s="488" t="s">
        <v>4511</v>
      </c>
      <c r="B848" s="488" t="s">
        <v>4512</v>
      </c>
    </row>
    <row r="849" spans="1:2" ht="15" customHeight="1" x14ac:dyDescent="0.25">
      <c r="A849" s="488" t="s">
        <v>4513</v>
      </c>
      <c r="B849" s="488" t="s">
        <v>4514</v>
      </c>
    </row>
    <row r="850" spans="1:2" ht="15" customHeight="1" x14ac:dyDescent="0.25">
      <c r="A850" s="488" t="s">
        <v>4515</v>
      </c>
      <c r="B850" s="488" t="s">
        <v>4516</v>
      </c>
    </row>
    <row r="851" spans="1:2" ht="15" customHeight="1" x14ac:dyDescent="0.25">
      <c r="A851" s="488" t="s">
        <v>4517</v>
      </c>
      <c r="B851" s="488" t="s">
        <v>4518</v>
      </c>
    </row>
    <row r="852" spans="1:2" ht="15" customHeight="1" x14ac:dyDescent="0.25">
      <c r="A852" s="488" t="s">
        <v>4519</v>
      </c>
      <c r="B852" s="488" t="s">
        <v>4520</v>
      </c>
    </row>
    <row r="853" spans="1:2" ht="15" customHeight="1" x14ac:dyDescent="0.25">
      <c r="A853" s="488" t="s">
        <v>4521</v>
      </c>
      <c r="B853" s="488" t="s">
        <v>4522</v>
      </c>
    </row>
    <row r="854" spans="1:2" ht="15" customHeight="1" x14ac:dyDescent="0.25">
      <c r="A854" s="488" t="s">
        <v>4523</v>
      </c>
      <c r="B854" s="488" t="s">
        <v>4524</v>
      </c>
    </row>
    <row r="855" spans="1:2" ht="15" customHeight="1" x14ac:dyDescent="0.25">
      <c r="A855" s="488" t="s">
        <v>4525</v>
      </c>
      <c r="B855" s="488" t="s">
        <v>4526</v>
      </c>
    </row>
    <row r="856" spans="1:2" ht="15" customHeight="1" x14ac:dyDescent="0.25">
      <c r="A856" s="488" t="s">
        <v>4527</v>
      </c>
      <c r="B856" s="488" t="s">
        <v>4528</v>
      </c>
    </row>
    <row r="857" spans="1:2" ht="15" customHeight="1" x14ac:dyDescent="0.25">
      <c r="A857" s="488" t="s">
        <v>4529</v>
      </c>
      <c r="B857" s="488" t="s">
        <v>4530</v>
      </c>
    </row>
    <row r="858" spans="1:2" ht="15" customHeight="1" x14ac:dyDescent="0.25">
      <c r="A858" s="488" t="s">
        <v>4531</v>
      </c>
      <c r="B858" s="488" t="s">
        <v>4532</v>
      </c>
    </row>
    <row r="859" spans="1:2" ht="15" customHeight="1" x14ac:dyDescent="0.25">
      <c r="A859" s="488" t="s">
        <v>4533</v>
      </c>
      <c r="B859" s="488" t="s">
        <v>4534</v>
      </c>
    </row>
    <row r="860" spans="1:2" ht="15" customHeight="1" x14ac:dyDescent="0.25">
      <c r="A860" s="488" t="s">
        <v>4535</v>
      </c>
      <c r="B860" s="488" t="s">
        <v>4536</v>
      </c>
    </row>
    <row r="861" spans="1:2" ht="15" customHeight="1" x14ac:dyDescent="0.25">
      <c r="A861" s="488" t="s">
        <v>4537</v>
      </c>
      <c r="B861" s="488" t="s">
        <v>4538</v>
      </c>
    </row>
    <row r="862" spans="1:2" ht="15" customHeight="1" x14ac:dyDescent="0.25">
      <c r="A862" s="488" t="s">
        <v>4539</v>
      </c>
      <c r="B862" s="488" t="s">
        <v>4540</v>
      </c>
    </row>
    <row r="863" spans="1:2" ht="15" customHeight="1" x14ac:dyDescent="0.25">
      <c r="A863" s="488" t="s">
        <v>4541</v>
      </c>
      <c r="B863" s="488" t="s">
        <v>4542</v>
      </c>
    </row>
    <row r="864" spans="1:2" ht="15" customHeight="1" x14ac:dyDescent="0.25">
      <c r="A864" s="488" t="s">
        <v>4543</v>
      </c>
      <c r="B864" s="488" t="s">
        <v>4544</v>
      </c>
    </row>
    <row r="865" spans="1:2" ht="15" customHeight="1" x14ac:dyDescent="0.25">
      <c r="A865" s="488" t="s">
        <v>4545</v>
      </c>
      <c r="B865" s="488" t="s">
        <v>4546</v>
      </c>
    </row>
    <row r="866" spans="1:2" ht="15" customHeight="1" x14ac:dyDescent="0.25">
      <c r="A866" s="488" t="s">
        <v>4547</v>
      </c>
      <c r="B866" s="488" t="s">
        <v>4548</v>
      </c>
    </row>
    <row r="867" spans="1:2" ht="15" customHeight="1" x14ac:dyDescent="0.25">
      <c r="A867" s="488" t="s">
        <v>4549</v>
      </c>
      <c r="B867" s="488" t="s">
        <v>4550</v>
      </c>
    </row>
    <row r="868" spans="1:2" ht="15" customHeight="1" x14ac:dyDescent="0.25">
      <c r="A868" s="488" t="s">
        <v>4551</v>
      </c>
      <c r="B868" s="488" t="s">
        <v>4552</v>
      </c>
    </row>
    <row r="869" spans="1:2" ht="15" customHeight="1" x14ac:dyDescent="0.25">
      <c r="A869" s="488" t="s">
        <v>4553</v>
      </c>
      <c r="B869" s="488" t="s">
        <v>4554</v>
      </c>
    </row>
    <row r="870" spans="1:2" ht="15" customHeight="1" x14ac:dyDescent="0.25">
      <c r="A870" s="488" t="s">
        <v>4555</v>
      </c>
      <c r="B870" s="488" t="s">
        <v>4556</v>
      </c>
    </row>
    <row r="871" spans="1:2" ht="15" customHeight="1" x14ac:dyDescent="0.25">
      <c r="A871" s="488" t="s">
        <v>4557</v>
      </c>
      <c r="B871" s="488" t="s">
        <v>4558</v>
      </c>
    </row>
    <row r="872" spans="1:2" ht="15" customHeight="1" x14ac:dyDescent="0.25">
      <c r="A872" s="488" t="s">
        <v>4559</v>
      </c>
      <c r="B872" s="488" t="s">
        <v>4560</v>
      </c>
    </row>
    <row r="873" spans="1:2" ht="15" customHeight="1" x14ac:dyDescent="0.25">
      <c r="A873" s="488" t="s">
        <v>4561</v>
      </c>
      <c r="B873" s="488" t="s">
        <v>4562</v>
      </c>
    </row>
    <row r="874" spans="1:2" ht="15" customHeight="1" x14ac:dyDescent="0.25">
      <c r="A874" s="488" t="s">
        <v>4563</v>
      </c>
      <c r="B874" s="488" t="s">
        <v>4564</v>
      </c>
    </row>
    <row r="875" spans="1:2" ht="15" customHeight="1" x14ac:dyDescent="0.25">
      <c r="A875" s="488" t="s">
        <v>4565</v>
      </c>
      <c r="B875" s="488" t="s">
        <v>4566</v>
      </c>
    </row>
    <row r="876" spans="1:2" ht="15" customHeight="1" x14ac:dyDescent="0.25">
      <c r="A876" s="488" t="s">
        <v>4567</v>
      </c>
      <c r="B876" s="488" t="s">
        <v>4568</v>
      </c>
    </row>
    <row r="877" spans="1:2" ht="15" customHeight="1" x14ac:dyDescent="0.25">
      <c r="A877" s="488" t="s">
        <v>4569</v>
      </c>
      <c r="B877" s="488" t="s">
        <v>4570</v>
      </c>
    </row>
    <row r="878" spans="1:2" ht="15" customHeight="1" x14ac:dyDescent="0.25">
      <c r="A878" s="488" t="s">
        <v>4571</v>
      </c>
      <c r="B878" s="488" t="s">
        <v>4572</v>
      </c>
    </row>
    <row r="879" spans="1:2" ht="15" customHeight="1" x14ac:dyDescent="0.25">
      <c r="A879" s="488" t="s">
        <v>4573</v>
      </c>
      <c r="B879" s="488" t="s">
        <v>4574</v>
      </c>
    </row>
    <row r="880" spans="1:2" ht="15" customHeight="1" x14ac:dyDescent="0.25">
      <c r="A880" s="488" t="s">
        <v>4575</v>
      </c>
      <c r="B880" s="488" t="s">
        <v>4576</v>
      </c>
    </row>
    <row r="881" spans="1:2" ht="15" customHeight="1" x14ac:dyDescent="0.25">
      <c r="A881" s="488" t="s">
        <v>4577</v>
      </c>
      <c r="B881" s="488" t="s">
        <v>4578</v>
      </c>
    </row>
    <row r="882" spans="1:2" ht="15" customHeight="1" x14ac:dyDescent="0.25">
      <c r="A882" s="488" t="s">
        <v>4579</v>
      </c>
      <c r="B882" s="488" t="s">
        <v>4580</v>
      </c>
    </row>
    <row r="883" spans="1:2" ht="15" customHeight="1" x14ac:dyDescent="0.25">
      <c r="A883" s="488" t="s">
        <v>4581</v>
      </c>
      <c r="B883" s="488" t="s">
        <v>4582</v>
      </c>
    </row>
    <row r="884" spans="1:2" ht="15" customHeight="1" x14ac:dyDescent="0.25">
      <c r="A884" s="488" t="s">
        <v>4583</v>
      </c>
      <c r="B884" s="488" t="s">
        <v>4584</v>
      </c>
    </row>
    <row r="885" spans="1:2" ht="15" customHeight="1" x14ac:dyDescent="0.25">
      <c r="A885" s="488" t="s">
        <v>4585</v>
      </c>
      <c r="B885" s="488" t="s">
        <v>4586</v>
      </c>
    </row>
    <row r="886" spans="1:2" ht="15" customHeight="1" x14ac:dyDescent="0.25">
      <c r="A886" s="488" t="s">
        <v>4587</v>
      </c>
      <c r="B886" s="488" t="s">
        <v>4588</v>
      </c>
    </row>
    <row r="887" spans="1:2" ht="15" customHeight="1" x14ac:dyDescent="0.25">
      <c r="A887" s="488" t="s">
        <v>4589</v>
      </c>
      <c r="B887" s="488" t="s">
        <v>4590</v>
      </c>
    </row>
    <row r="888" spans="1:2" ht="15" customHeight="1" x14ac:dyDescent="0.25">
      <c r="A888" s="488" t="s">
        <v>4591</v>
      </c>
      <c r="B888" s="488" t="s">
        <v>4592</v>
      </c>
    </row>
    <row r="889" spans="1:2" ht="15" customHeight="1" x14ac:dyDescent="0.25">
      <c r="A889" s="488" t="s">
        <v>4593</v>
      </c>
      <c r="B889" s="488" t="s">
        <v>4594</v>
      </c>
    </row>
    <row r="890" spans="1:2" ht="15" customHeight="1" x14ac:dyDescent="0.25">
      <c r="A890" s="488" t="s">
        <v>4595</v>
      </c>
      <c r="B890" s="488" t="s">
        <v>4596</v>
      </c>
    </row>
    <row r="891" spans="1:2" ht="15" customHeight="1" x14ac:dyDescent="0.25">
      <c r="A891" s="488" t="s">
        <v>4597</v>
      </c>
      <c r="B891" s="488" t="s">
        <v>4598</v>
      </c>
    </row>
    <row r="892" spans="1:2" ht="15" customHeight="1" x14ac:dyDescent="0.25">
      <c r="A892" s="488" t="s">
        <v>4599</v>
      </c>
      <c r="B892" s="488" t="s">
        <v>4600</v>
      </c>
    </row>
    <row r="893" spans="1:2" ht="15" customHeight="1" x14ac:dyDescent="0.25">
      <c r="A893" s="488" t="s">
        <v>4601</v>
      </c>
      <c r="B893" s="488" t="s">
        <v>4602</v>
      </c>
    </row>
    <row r="894" spans="1:2" ht="15" customHeight="1" x14ac:dyDescent="0.25">
      <c r="A894" s="488" t="s">
        <v>4603</v>
      </c>
      <c r="B894" s="488" t="s">
        <v>4604</v>
      </c>
    </row>
    <row r="895" spans="1:2" ht="15" customHeight="1" x14ac:dyDescent="0.25">
      <c r="A895" s="488" t="s">
        <v>4605</v>
      </c>
      <c r="B895" s="488" t="s">
        <v>4606</v>
      </c>
    </row>
    <row r="896" spans="1:2" ht="15" customHeight="1" x14ac:dyDescent="0.25">
      <c r="A896" s="488" t="s">
        <v>4607</v>
      </c>
      <c r="B896" s="488" t="s">
        <v>4608</v>
      </c>
    </row>
    <row r="897" spans="1:2" ht="15" customHeight="1" x14ac:dyDescent="0.25">
      <c r="A897" s="488" t="s">
        <v>4609</v>
      </c>
      <c r="B897" s="488" t="s">
        <v>4610</v>
      </c>
    </row>
    <row r="898" spans="1:2" ht="15" customHeight="1" x14ac:dyDescent="0.25">
      <c r="A898" s="488" t="s">
        <v>4611</v>
      </c>
      <c r="B898" s="488" t="s">
        <v>4612</v>
      </c>
    </row>
    <row r="899" spans="1:2" ht="15" customHeight="1" x14ac:dyDescent="0.25">
      <c r="A899" s="488" t="s">
        <v>4613</v>
      </c>
      <c r="B899" s="488" t="s">
        <v>4614</v>
      </c>
    </row>
    <row r="900" spans="1:2" ht="15" customHeight="1" x14ac:dyDescent="0.25">
      <c r="A900" s="488" t="s">
        <v>4615</v>
      </c>
      <c r="B900" s="488" t="s">
        <v>4616</v>
      </c>
    </row>
    <row r="901" spans="1:2" ht="15" customHeight="1" x14ac:dyDescent="0.25">
      <c r="A901" s="488" t="s">
        <v>4617</v>
      </c>
      <c r="B901" s="488" t="s">
        <v>4618</v>
      </c>
    </row>
    <row r="902" spans="1:2" ht="15" customHeight="1" x14ac:dyDescent="0.25">
      <c r="A902" s="488" t="s">
        <v>4619</v>
      </c>
      <c r="B902" s="488" t="s">
        <v>4620</v>
      </c>
    </row>
    <row r="903" spans="1:2" ht="15" customHeight="1" x14ac:dyDescent="0.25">
      <c r="A903" s="488" t="s">
        <v>4621</v>
      </c>
      <c r="B903" s="488" t="s">
        <v>4622</v>
      </c>
    </row>
    <row r="904" spans="1:2" ht="15" customHeight="1" x14ac:dyDescent="0.25">
      <c r="A904" s="488" t="s">
        <v>4623</v>
      </c>
      <c r="B904" s="488" t="s">
        <v>4624</v>
      </c>
    </row>
    <row r="905" spans="1:2" ht="15" customHeight="1" x14ac:dyDescent="0.25">
      <c r="A905" s="488" t="s">
        <v>4625</v>
      </c>
      <c r="B905" s="488" t="s">
        <v>4626</v>
      </c>
    </row>
    <row r="906" spans="1:2" ht="15" customHeight="1" x14ac:dyDescent="0.25">
      <c r="A906" s="488" t="s">
        <v>4627</v>
      </c>
      <c r="B906" s="488" t="s">
        <v>4628</v>
      </c>
    </row>
    <row r="907" spans="1:2" ht="15" customHeight="1" x14ac:dyDescent="0.25">
      <c r="A907" s="488" t="s">
        <v>4629</v>
      </c>
      <c r="B907" s="488" t="s">
        <v>4630</v>
      </c>
    </row>
    <row r="908" spans="1:2" ht="15" customHeight="1" x14ac:dyDescent="0.25">
      <c r="A908" s="488" t="s">
        <v>4631</v>
      </c>
      <c r="B908" s="488" t="s">
        <v>4632</v>
      </c>
    </row>
    <row r="909" spans="1:2" ht="15" customHeight="1" x14ac:dyDescent="0.25">
      <c r="A909" s="488" t="s">
        <v>4633</v>
      </c>
      <c r="B909" s="488" t="s">
        <v>4634</v>
      </c>
    </row>
    <row r="910" spans="1:2" ht="15" customHeight="1" x14ac:dyDescent="0.25">
      <c r="A910" s="488" t="s">
        <v>4635</v>
      </c>
      <c r="B910" s="488" t="s">
        <v>4636</v>
      </c>
    </row>
    <row r="911" spans="1:2" ht="15" customHeight="1" x14ac:dyDescent="0.25">
      <c r="A911" s="488" t="s">
        <v>4637</v>
      </c>
      <c r="B911" s="488" t="s">
        <v>4638</v>
      </c>
    </row>
    <row r="912" spans="1:2" ht="15" customHeight="1" x14ac:dyDescent="0.25">
      <c r="A912" s="488" t="s">
        <v>4639</v>
      </c>
      <c r="B912" s="488" t="s">
        <v>4640</v>
      </c>
    </row>
    <row r="913" spans="1:2" ht="15" customHeight="1" x14ac:dyDescent="0.25">
      <c r="A913" s="488" t="s">
        <v>4641</v>
      </c>
      <c r="B913" s="488" t="s">
        <v>4642</v>
      </c>
    </row>
    <row r="914" spans="1:2" ht="15" customHeight="1" x14ac:dyDescent="0.25">
      <c r="A914" s="488" t="s">
        <v>4643</v>
      </c>
      <c r="B914" s="488" t="s">
        <v>4644</v>
      </c>
    </row>
    <row r="915" spans="1:2" ht="15" customHeight="1" x14ac:dyDescent="0.25">
      <c r="A915" s="488" t="s">
        <v>4645</v>
      </c>
      <c r="B915" s="488" t="s">
        <v>4646</v>
      </c>
    </row>
    <row r="916" spans="1:2" ht="15" customHeight="1" x14ac:dyDescent="0.25">
      <c r="A916" s="488" t="s">
        <v>4647</v>
      </c>
      <c r="B916" s="488" t="s">
        <v>4648</v>
      </c>
    </row>
    <row r="917" spans="1:2" ht="15" customHeight="1" x14ac:dyDescent="0.25">
      <c r="A917" s="488" t="s">
        <v>4649</v>
      </c>
      <c r="B917" s="488" t="s">
        <v>4650</v>
      </c>
    </row>
    <row r="918" spans="1:2" ht="15" customHeight="1" x14ac:dyDescent="0.25">
      <c r="A918" s="488" t="s">
        <v>4651</v>
      </c>
      <c r="B918" s="488" t="s">
        <v>4652</v>
      </c>
    </row>
    <row r="919" spans="1:2" ht="15" customHeight="1" x14ac:dyDescent="0.25">
      <c r="A919" s="488" t="s">
        <v>4653</v>
      </c>
      <c r="B919" s="488" t="s">
        <v>4654</v>
      </c>
    </row>
    <row r="920" spans="1:2" ht="15" customHeight="1" x14ac:dyDescent="0.25">
      <c r="A920" s="488" t="s">
        <v>4655</v>
      </c>
      <c r="B920" s="488" t="s">
        <v>4656</v>
      </c>
    </row>
    <row r="921" spans="1:2" ht="15" customHeight="1" x14ac:dyDescent="0.25">
      <c r="A921" s="488" t="s">
        <v>4657</v>
      </c>
      <c r="B921" s="488" t="s">
        <v>4658</v>
      </c>
    </row>
    <row r="922" spans="1:2" ht="15" customHeight="1" x14ac:dyDescent="0.25">
      <c r="A922" s="488" t="s">
        <v>4659</v>
      </c>
      <c r="B922" s="488" t="s">
        <v>4660</v>
      </c>
    </row>
    <row r="923" spans="1:2" ht="15" customHeight="1" x14ac:dyDescent="0.25">
      <c r="A923" s="488" t="s">
        <v>4661</v>
      </c>
      <c r="B923" s="488" t="s">
        <v>4662</v>
      </c>
    </row>
    <row r="924" spans="1:2" ht="15" customHeight="1" x14ac:dyDescent="0.25">
      <c r="A924" s="488" t="s">
        <v>4663</v>
      </c>
      <c r="B924" s="488" t="s">
        <v>4664</v>
      </c>
    </row>
    <row r="925" spans="1:2" ht="15" customHeight="1" x14ac:dyDescent="0.25">
      <c r="A925" s="488" t="s">
        <v>4665</v>
      </c>
      <c r="B925" s="488" t="s">
        <v>4666</v>
      </c>
    </row>
    <row r="926" spans="1:2" ht="15" customHeight="1" x14ac:dyDescent="0.25">
      <c r="A926" s="488" t="s">
        <v>4667</v>
      </c>
      <c r="B926" s="488" t="s">
        <v>4668</v>
      </c>
    </row>
    <row r="927" spans="1:2" ht="15" customHeight="1" x14ac:dyDescent="0.25">
      <c r="A927" s="488" t="s">
        <v>4669</v>
      </c>
      <c r="B927" s="488" t="s">
        <v>4670</v>
      </c>
    </row>
    <row r="928" spans="1:2" ht="15" customHeight="1" x14ac:dyDescent="0.25">
      <c r="A928" s="488" t="s">
        <v>4671</v>
      </c>
      <c r="B928" s="488" t="s">
        <v>4672</v>
      </c>
    </row>
    <row r="929" spans="1:2" ht="15" customHeight="1" x14ac:dyDescent="0.25">
      <c r="A929" s="488" t="s">
        <v>4673</v>
      </c>
      <c r="B929" s="488" t="s">
        <v>4674</v>
      </c>
    </row>
    <row r="930" spans="1:2" ht="15" customHeight="1" x14ac:dyDescent="0.25">
      <c r="A930" s="488" t="s">
        <v>4675</v>
      </c>
      <c r="B930" s="488" t="s">
        <v>4676</v>
      </c>
    </row>
    <row r="931" spans="1:2" ht="15" customHeight="1" x14ac:dyDescent="0.25">
      <c r="A931" s="488" t="s">
        <v>4677</v>
      </c>
      <c r="B931" s="488" t="s">
        <v>4678</v>
      </c>
    </row>
    <row r="932" spans="1:2" ht="15" customHeight="1" x14ac:dyDescent="0.25">
      <c r="A932" s="488" t="s">
        <v>4679</v>
      </c>
      <c r="B932" s="488" t="s">
        <v>4680</v>
      </c>
    </row>
    <row r="933" spans="1:2" ht="15" customHeight="1" x14ac:dyDescent="0.25">
      <c r="A933" s="488" t="s">
        <v>4681</v>
      </c>
      <c r="B933" s="488" t="s">
        <v>4682</v>
      </c>
    </row>
    <row r="934" spans="1:2" ht="15" customHeight="1" x14ac:dyDescent="0.25">
      <c r="A934" s="488" t="s">
        <v>4683</v>
      </c>
      <c r="B934" s="488" t="s">
        <v>4684</v>
      </c>
    </row>
    <row r="935" spans="1:2" ht="15" customHeight="1" x14ac:dyDescent="0.25">
      <c r="A935" s="488" t="s">
        <v>4685</v>
      </c>
      <c r="B935" s="488" t="s">
        <v>4686</v>
      </c>
    </row>
    <row r="936" spans="1:2" ht="15" customHeight="1" x14ac:dyDescent="0.25">
      <c r="A936" s="488" t="s">
        <v>4687</v>
      </c>
      <c r="B936" s="488" t="s">
        <v>4688</v>
      </c>
    </row>
    <row r="937" spans="1:2" ht="15" customHeight="1" x14ac:dyDescent="0.25">
      <c r="A937" s="488" t="s">
        <v>4689</v>
      </c>
      <c r="B937" s="488" t="s">
        <v>4690</v>
      </c>
    </row>
    <row r="938" spans="1:2" ht="15" customHeight="1" x14ac:dyDescent="0.25">
      <c r="A938" s="488" t="s">
        <v>4691</v>
      </c>
      <c r="B938" s="488" t="s">
        <v>4692</v>
      </c>
    </row>
    <row r="939" spans="1:2" ht="15" customHeight="1" x14ac:dyDescent="0.25">
      <c r="A939" s="488" t="s">
        <v>4693</v>
      </c>
      <c r="B939" s="488" t="s">
        <v>4694</v>
      </c>
    </row>
    <row r="940" spans="1:2" ht="15" customHeight="1" x14ac:dyDescent="0.25">
      <c r="A940" s="488" t="s">
        <v>4695</v>
      </c>
      <c r="B940" s="488" t="s">
        <v>4696</v>
      </c>
    </row>
    <row r="941" spans="1:2" ht="15" customHeight="1" x14ac:dyDescent="0.25">
      <c r="A941" s="488" t="s">
        <v>4697</v>
      </c>
      <c r="B941" s="488" t="s">
        <v>4698</v>
      </c>
    </row>
    <row r="942" spans="1:2" ht="15" customHeight="1" x14ac:dyDescent="0.25">
      <c r="A942" s="488" t="s">
        <v>4699</v>
      </c>
      <c r="B942" s="488" t="s">
        <v>4700</v>
      </c>
    </row>
    <row r="943" spans="1:2" ht="15" customHeight="1" x14ac:dyDescent="0.25">
      <c r="A943" s="488" t="s">
        <v>4701</v>
      </c>
      <c r="B943" s="488" t="s">
        <v>4702</v>
      </c>
    </row>
    <row r="944" spans="1:2" ht="15" customHeight="1" x14ac:dyDescent="0.25">
      <c r="A944" s="488" t="s">
        <v>4703</v>
      </c>
      <c r="B944" s="488" t="s">
        <v>4704</v>
      </c>
    </row>
    <row r="945" spans="1:2" ht="15" customHeight="1" x14ac:dyDescent="0.25">
      <c r="A945" s="488" t="s">
        <v>4705</v>
      </c>
      <c r="B945" s="488" t="s">
        <v>4706</v>
      </c>
    </row>
    <row r="946" spans="1:2" ht="15" customHeight="1" x14ac:dyDescent="0.25">
      <c r="A946" s="488" t="s">
        <v>4707</v>
      </c>
      <c r="B946" s="488" t="s">
        <v>4708</v>
      </c>
    </row>
    <row r="947" spans="1:2" ht="15" customHeight="1" x14ac:dyDescent="0.25">
      <c r="A947" s="488" t="s">
        <v>4709</v>
      </c>
      <c r="B947" s="488" t="s">
        <v>4710</v>
      </c>
    </row>
    <row r="948" spans="1:2" ht="15" customHeight="1" x14ac:dyDescent="0.25">
      <c r="A948" s="488" t="s">
        <v>4711</v>
      </c>
      <c r="B948" s="488" t="s">
        <v>4712</v>
      </c>
    </row>
    <row r="949" spans="1:2" ht="15" customHeight="1" x14ac:dyDescent="0.25">
      <c r="A949" s="488" t="s">
        <v>4713</v>
      </c>
      <c r="B949" s="488" t="s">
        <v>4714</v>
      </c>
    </row>
    <row r="950" spans="1:2" ht="15" customHeight="1" x14ac:dyDescent="0.25">
      <c r="A950" s="488" t="s">
        <v>4715</v>
      </c>
      <c r="B950" s="488" t="s">
        <v>4716</v>
      </c>
    </row>
    <row r="951" spans="1:2" ht="15" customHeight="1" x14ac:dyDescent="0.25">
      <c r="A951" s="488" t="s">
        <v>4717</v>
      </c>
      <c r="B951" s="488" t="s">
        <v>4718</v>
      </c>
    </row>
    <row r="952" spans="1:2" ht="15" customHeight="1" x14ac:dyDescent="0.25">
      <c r="A952" s="488" t="s">
        <v>4719</v>
      </c>
      <c r="B952" s="488" t="s">
        <v>4720</v>
      </c>
    </row>
    <row r="953" spans="1:2" ht="15" customHeight="1" x14ac:dyDescent="0.25">
      <c r="A953" s="488" t="s">
        <v>4721</v>
      </c>
      <c r="B953" s="488" t="s">
        <v>4722</v>
      </c>
    </row>
    <row r="954" spans="1:2" ht="15" customHeight="1" x14ac:dyDescent="0.25">
      <c r="A954" s="488" t="s">
        <v>4723</v>
      </c>
      <c r="B954" s="488" t="s">
        <v>4724</v>
      </c>
    </row>
    <row r="955" spans="1:2" ht="15" customHeight="1" x14ac:dyDescent="0.25">
      <c r="A955" s="488" t="s">
        <v>4725</v>
      </c>
      <c r="B955" s="488" t="s">
        <v>4726</v>
      </c>
    </row>
    <row r="956" spans="1:2" ht="15" customHeight="1" x14ac:dyDescent="0.25">
      <c r="A956" s="488" t="s">
        <v>4727</v>
      </c>
      <c r="B956" s="488" t="s">
        <v>4728</v>
      </c>
    </row>
    <row r="957" spans="1:2" ht="15" customHeight="1" x14ac:dyDescent="0.25">
      <c r="A957" s="488" t="s">
        <v>4729</v>
      </c>
      <c r="B957" s="488" t="s">
        <v>4730</v>
      </c>
    </row>
    <row r="958" spans="1:2" ht="15" customHeight="1" x14ac:dyDescent="0.25">
      <c r="A958" s="488" t="s">
        <v>4731</v>
      </c>
      <c r="B958" s="488" t="s">
        <v>4732</v>
      </c>
    </row>
    <row r="959" spans="1:2" ht="15" customHeight="1" x14ac:dyDescent="0.25">
      <c r="A959" s="488" t="s">
        <v>4733</v>
      </c>
      <c r="B959" s="488" t="s">
        <v>4734</v>
      </c>
    </row>
    <row r="960" spans="1:2" ht="15" customHeight="1" x14ac:dyDescent="0.25">
      <c r="A960" s="488" t="s">
        <v>4735</v>
      </c>
      <c r="B960" s="488" t="s">
        <v>4736</v>
      </c>
    </row>
    <row r="961" spans="1:2" ht="15" customHeight="1" x14ac:dyDescent="0.25">
      <c r="A961" s="488" t="s">
        <v>4737</v>
      </c>
      <c r="B961" s="488" t="s">
        <v>4738</v>
      </c>
    </row>
    <row r="962" spans="1:2" ht="15" customHeight="1" x14ac:dyDescent="0.25">
      <c r="A962" s="488" t="s">
        <v>4739</v>
      </c>
      <c r="B962" s="488" t="s">
        <v>4740</v>
      </c>
    </row>
    <row r="963" spans="1:2" ht="15" customHeight="1" x14ac:dyDescent="0.25">
      <c r="A963" s="488" t="s">
        <v>4741</v>
      </c>
      <c r="B963" s="488" t="s">
        <v>4742</v>
      </c>
    </row>
    <row r="964" spans="1:2" ht="15" customHeight="1" x14ac:dyDescent="0.25">
      <c r="A964" s="488" t="s">
        <v>4743</v>
      </c>
      <c r="B964" s="488" t="s">
        <v>4744</v>
      </c>
    </row>
    <row r="965" spans="1:2" ht="15" customHeight="1" x14ac:dyDescent="0.25">
      <c r="A965" s="488" t="s">
        <v>4745</v>
      </c>
      <c r="B965" s="488" t="s">
        <v>4746</v>
      </c>
    </row>
    <row r="966" spans="1:2" ht="15" customHeight="1" x14ac:dyDescent="0.25">
      <c r="A966" s="488" t="s">
        <v>4747</v>
      </c>
      <c r="B966" s="488" t="s">
        <v>4748</v>
      </c>
    </row>
    <row r="967" spans="1:2" ht="15" customHeight="1" x14ac:dyDescent="0.25">
      <c r="A967" s="488" t="s">
        <v>4749</v>
      </c>
      <c r="B967" s="488" t="s">
        <v>4750</v>
      </c>
    </row>
    <row r="968" spans="1:2" ht="15" customHeight="1" x14ac:dyDescent="0.25">
      <c r="A968" s="488" t="s">
        <v>4751</v>
      </c>
      <c r="B968" s="488" t="s">
        <v>4752</v>
      </c>
    </row>
    <row r="969" spans="1:2" ht="15" customHeight="1" x14ac:dyDescent="0.25">
      <c r="A969" s="488" t="s">
        <v>4753</v>
      </c>
      <c r="B969" s="488" t="s">
        <v>4754</v>
      </c>
    </row>
    <row r="970" spans="1:2" ht="15" customHeight="1" x14ac:dyDescent="0.25">
      <c r="A970" s="488" t="s">
        <v>4755</v>
      </c>
      <c r="B970" s="488" t="s">
        <v>4756</v>
      </c>
    </row>
    <row r="971" spans="1:2" ht="15" customHeight="1" x14ac:dyDescent="0.25">
      <c r="A971" s="488" t="s">
        <v>4757</v>
      </c>
      <c r="B971" s="488" t="s">
        <v>4758</v>
      </c>
    </row>
    <row r="972" spans="1:2" ht="15" customHeight="1" x14ac:dyDescent="0.25">
      <c r="A972" s="488" t="s">
        <v>4759</v>
      </c>
      <c r="B972" s="488" t="s">
        <v>4760</v>
      </c>
    </row>
    <row r="973" spans="1:2" ht="15" customHeight="1" x14ac:dyDescent="0.25">
      <c r="A973" s="488" t="s">
        <v>4761</v>
      </c>
      <c r="B973" s="488" t="s">
        <v>4762</v>
      </c>
    </row>
    <row r="974" spans="1:2" ht="15" customHeight="1" x14ac:dyDescent="0.25">
      <c r="A974" s="488" t="s">
        <v>4763</v>
      </c>
      <c r="B974" s="488" t="s">
        <v>4764</v>
      </c>
    </row>
    <row r="975" spans="1:2" ht="15" customHeight="1" x14ac:dyDescent="0.25">
      <c r="A975" s="488" t="s">
        <v>4765</v>
      </c>
      <c r="B975" s="488" t="s">
        <v>4766</v>
      </c>
    </row>
    <row r="976" spans="1:2" ht="15" customHeight="1" x14ac:dyDescent="0.25">
      <c r="A976" s="488" t="s">
        <v>4767</v>
      </c>
      <c r="B976" s="488" t="s">
        <v>4768</v>
      </c>
    </row>
    <row r="977" spans="1:2" ht="15" customHeight="1" x14ac:dyDescent="0.25">
      <c r="A977" s="488" t="s">
        <v>4769</v>
      </c>
      <c r="B977" s="488" t="s">
        <v>4770</v>
      </c>
    </row>
    <row r="978" spans="1:2" ht="15" customHeight="1" x14ac:dyDescent="0.25">
      <c r="A978" s="488" t="s">
        <v>4771</v>
      </c>
      <c r="B978" s="488" t="s">
        <v>4772</v>
      </c>
    </row>
    <row r="979" spans="1:2" ht="15" customHeight="1" x14ac:dyDescent="0.25">
      <c r="A979" s="488" t="s">
        <v>4773</v>
      </c>
      <c r="B979" s="488" t="s">
        <v>4774</v>
      </c>
    </row>
    <row r="980" spans="1:2" ht="15" customHeight="1" x14ac:dyDescent="0.25">
      <c r="A980" s="488" t="s">
        <v>4775</v>
      </c>
      <c r="B980" s="488" t="s">
        <v>4776</v>
      </c>
    </row>
    <row r="981" spans="1:2" ht="15" customHeight="1" x14ac:dyDescent="0.25">
      <c r="A981" s="488" t="s">
        <v>4777</v>
      </c>
      <c r="B981" s="488" t="s">
        <v>4778</v>
      </c>
    </row>
    <row r="982" spans="1:2" ht="15" customHeight="1" x14ac:dyDescent="0.25">
      <c r="A982" s="488" t="s">
        <v>4779</v>
      </c>
      <c r="B982" s="488" t="s">
        <v>4780</v>
      </c>
    </row>
    <row r="983" spans="1:2" ht="15" customHeight="1" x14ac:dyDescent="0.25">
      <c r="A983" s="488" t="s">
        <v>4781</v>
      </c>
      <c r="B983" s="488" t="s">
        <v>4782</v>
      </c>
    </row>
    <row r="984" spans="1:2" ht="15" customHeight="1" x14ac:dyDescent="0.25">
      <c r="A984" s="488" t="s">
        <v>4783</v>
      </c>
      <c r="B984" s="488" t="s">
        <v>4784</v>
      </c>
    </row>
    <row r="985" spans="1:2" ht="15" customHeight="1" x14ac:dyDescent="0.25">
      <c r="A985" s="488" t="s">
        <v>4785</v>
      </c>
      <c r="B985" s="488" t="s">
        <v>4786</v>
      </c>
    </row>
    <row r="986" spans="1:2" ht="15" customHeight="1" x14ac:dyDescent="0.25">
      <c r="A986" s="488" t="s">
        <v>4787</v>
      </c>
      <c r="B986" s="488" t="s">
        <v>4788</v>
      </c>
    </row>
    <row r="987" spans="1:2" ht="15" customHeight="1" x14ac:dyDescent="0.25">
      <c r="A987" s="488" t="s">
        <v>4971</v>
      </c>
      <c r="B987" s="488" t="s">
        <v>4789</v>
      </c>
    </row>
    <row r="988" spans="1:2" ht="15" customHeight="1" x14ac:dyDescent="0.25">
      <c r="A988" s="488" t="s">
        <v>4972</v>
      </c>
      <c r="B988" s="488" t="s">
        <v>4790</v>
      </c>
    </row>
    <row r="989" spans="1:2" ht="15" customHeight="1" x14ac:dyDescent="0.25">
      <c r="A989" s="488" t="s">
        <v>4973</v>
      </c>
      <c r="B989" s="488" t="s">
        <v>4791</v>
      </c>
    </row>
    <row r="990" spans="1:2" ht="15" customHeight="1" x14ac:dyDescent="0.25">
      <c r="A990" s="488" t="s">
        <v>4974</v>
      </c>
      <c r="B990" s="488" t="s">
        <v>4792</v>
      </c>
    </row>
    <row r="991" spans="1:2" ht="15" customHeight="1" x14ac:dyDescent="0.25">
      <c r="A991" s="488" t="s">
        <v>4975</v>
      </c>
      <c r="B991" s="488" t="s">
        <v>4793</v>
      </c>
    </row>
    <row r="992" spans="1:2" ht="15" customHeight="1" x14ac:dyDescent="0.25">
      <c r="A992" s="488" t="s">
        <v>4976</v>
      </c>
      <c r="B992" s="488" t="s">
        <v>4794</v>
      </c>
    </row>
    <row r="993" spans="1:2" ht="15" customHeight="1" x14ac:dyDescent="0.25">
      <c r="A993" s="488" t="s">
        <v>4977</v>
      </c>
      <c r="B993" s="488" t="s">
        <v>4795</v>
      </c>
    </row>
    <row r="994" spans="1:2" ht="15" customHeight="1" x14ac:dyDescent="0.25">
      <c r="A994" s="488" t="s">
        <v>4978</v>
      </c>
      <c r="B994" s="488" t="s">
        <v>4796</v>
      </c>
    </row>
    <row r="995" spans="1:2" ht="15" customHeight="1" x14ac:dyDescent="0.25">
      <c r="A995" s="488" t="s">
        <v>4979</v>
      </c>
      <c r="B995" s="488" t="s">
        <v>4797</v>
      </c>
    </row>
    <row r="996" spans="1:2" ht="15" customHeight="1" x14ac:dyDescent="0.25">
      <c r="A996" s="488" t="s">
        <v>4980</v>
      </c>
      <c r="B996" s="488" t="s">
        <v>4798</v>
      </c>
    </row>
    <row r="997" spans="1:2" ht="15" customHeight="1" x14ac:dyDescent="0.25">
      <c r="A997" s="488" t="s">
        <v>4981</v>
      </c>
      <c r="B997" s="488" t="s">
        <v>4799</v>
      </c>
    </row>
    <row r="998" spans="1:2" ht="15" customHeight="1" x14ac:dyDescent="0.25">
      <c r="A998" s="488" t="s">
        <v>4982</v>
      </c>
      <c r="B998" s="488" t="s">
        <v>4800</v>
      </c>
    </row>
    <row r="999" spans="1:2" ht="15" customHeight="1" x14ac:dyDescent="0.25">
      <c r="A999" s="488" t="s">
        <v>4983</v>
      </c>
      <c r="B999" s="488" t="s">
        <v>4801</v>
      </c>
    </row>
    <row r="1000" spans="1:2" ht="15" customHeight="1" x14ac:dyDescent="0.25">
      <c r="A1000" s="488" t="s">
        <v>4984</v>
      </c>
      <c r="B1000" s="488" t="s">
        <v>4802</v>
      </c>
    </row>
    <row r="1001" spans="1:2" ht="15" customHeight="1" x14ac:dyDescent="0.25">
      <c r="A1001" s="488" t="s">
        <v>4985</v>
      </c>
      <c r="B1001" s="488" t="s">
        <v>4803</v>
      </c>
    </row>
    <row r="1002" spans="1:2" ht="15" customHeight="1" x14ac:dyDescent="0.25">
      <c r="A1002" s="488" t="s">
        <v>4986</v>
      </c>
      <c r="B1002" s="488" t="s">
        <v>4804</v>
      </c>
    </row>
    <row r="1003" spans="1:2" ht="15" customHeight="1" x14ac:dyDescent="0.25">
      <c r="A1003" s="488" t="s">
        <v>4987</v>
      </c>
      <c r="B1003" s="488" t="s">
        <v>4805</v>
      </c>
    </row>
    <row r="1004" spans="1:2" ht="15" customHeight="1" x14ac:dyDescent="0.25">
      <c r="A1004" s="488" t="s">
        <v>4988</v>
      </c>
      <c r="B1004" s="488" t="s">
        <v>4806</v>
      </c>
    </row>
    <row r="1005" spans="1:2" ht="15" customHeight="1" x14ac:dyDescent="0.25">
      <c r="A1005" s="488" t="s">
        <v>4989</v>
      </c>
      <c r="B1005" s="488" t="s">
        <v>4807</v>
      </c>
    </row>
    <row r="1006" spans="1:2" ht="15" customHeight="1" x14ac:dyDescent="0.25">
      <c r="A1006" s="488" t="s">
        <v>4990</v>
      </c>
      <c r="B1006" s="488" t="s">
        <v>4808</v>
      </c>
    </row>
    <row r="1007" spans="1:2" ht="15" customHeight="1" x14ac:dyDescent="0.25">
      <c r="A1007" s="488" t="s">
        <v>4991</v>
      </c>
      <c r="B1007" s="488" t="s">
        <v>4809</v>
      </c>
    </row>
    <row r="1008" spans="1:2" ht="15" customHeight="1" x14ac:dyDescent="0.25">
      <c r="A1008" s="488" t="s">
        <v>4992</v>
      </c>
      <c r="B1008" s="488" t="s">
        <v>4810</v>
      </c>
    </row>
    <row r="1009" spans="1:2" ht="15" customHeight="1" x14ac:dyDescent="0.25">
      <c r="A1009" s="488" t="s">
        <v>4993</v>
      </c>
      <c r="B1009" s="488" t="s">
        <v>4811</v>
      </c>
    </row>
    <row r="1010" spans="1:2" ht="15" customHeight="1" x14ac:dyDescent="0.25">
      <c r="A1010" s="488" t="s">
        <v>4994</v>
      </c>
      <c r="B1010" s="488" t="s">
        <v>4812</v>
      </c>
    </row>
    <row r="1011" spans="1:2" ht="15" customHeight="1" x14ac:dyDescent="0.25">
      <c r="A1011" s="488" t="s">
        <v>4995</v>
      </c>
      <c r="B1011" s="488" t="s">
        <v>4813</v>
      </c>
    </row>
    <row r="1012" spans="1:2" ht="15" customHeight="1" x14ac:dyDescent="0.25">
      <c r="A1012" s="488" t="s">
        <v>4996</v>
      </c>
      <c r="B1012" s="488" t="s">
        <v>4814</v>
      </c>
    </row>
    <row r="1013" spans="1:2" ht="15" customHeight="1" x14ac:dyDescent="0.25">
      <c r="A1013" s="488" t="s">
        <v>4997</v>
      </c>
      <c r="B1013" s="488" t="s">
        <v>4815</v>
      </c>
    </row>
    <row r="1014" spans="1:2" ht="15" customHeight="1" x14ac:dyDescent="0.25">
      <c r="A1014" s="488" t="s">
        <v>4998</v>
      </c>
      <c r="B1014" s="488" t="s">
        <v>4816</v>
      </c>
    </row>
    <row r="1015" spans="1:2" ht="15" customHeight="1" x14ac:dyDescent="0.25">
      <c r="A1015" s="488" t="s">
        <v>4999</v>
      </c>
      <c r="B1015" s="488" t="s">
        <v>4817</v>
      </c>
    </row>
    <row r="1016" spans="1:2" ht="15" customHeight="1" x14ac:dyDescent="0.25">
      <c r="A1016" s="488" t="s">
        <v>5000</v>
      </c>
      <c r="B1016" s="488" t="s">
        <v>4818</v>
      </c>
    </row>
    <row r="1017" spans="1:2" ht="15" customHeight="1" x14ac:dyDescent="0.25">
      <c r="A1017" s="488" t="s">
        <v>5001</v>
      </c>
      <c r="B1017" s="488" t="s">
        <v>4819</v>
      </c>
    </row>
    <row r="1018" spans="1:2" ht="15" customHeight="1" x14ac:dyDescent="0.25">
      <c r="A1018" s="488" t="s">
        <v>5002</v>
      </c>
      <c r="B1018" s="488" t="s">
        <v>4820</v>
      </c>
    </row>
    <row r="1019" spans="1:2" ht="15" customHeight="1" x14ac:dyDescent="0.25">
      <c r="A1019" s="488" t="s">
        <v>5003</v>
      </c>
      <c r="B1019" s="488" t="s">
        <v>4821</v>
      </c>
    </row>
    <row r="1020" spans="1:2" ht="15" customHeight="1" x14ac:dyDescent="0.25">
      <c r="A1020" s="488" t="s">
        <v>5004</v>
      </c>
      <c r="B1020" s="488" t="s">
        <v>4822</v>
      </c>
    </row>
    <row r="1021" spans="1:2" ht="15" customHeight="1" x14ac:dyDescent="0.25">
      <c r="A1021" s="488" t="s">
        <v>5005</v>
      </c>
      <c r="B1021" s="488" t="s">
        <v>4823</v>
      </c>
    </row>
    <row r="1022" spans="1:2" ht="15" customHeight="1" x14ac:dyDescent="0.25">
      <c r="A1022" s="488" t="s">
        <v>5006</v>
      </c>
      <c r="B1022" s="488" t="s">
        <v>4824</v>
      </c>
    </row>
    <row r="1023" spans="1:2" ht="15" customHeight="1" x14ac:dyDescent="0.25">
      <c r="A1023" s="488" t="s">
        <v>5007</v>
      </c>
      <c r="B1023" s="488" t="s">
        <v>4825</v>
      </c>
    </row>
    <row r="1024" spans="1:2" ht="15" customHeight="1" x14ac:dyDescent="0.25">
      <c r="A1024" s="488" t="s">
        <v>5008</v>
      </c>
      <c r="B1024" s="488" t="s">
        <v>4826</v>
      </c>
    </row>
    <row r="1025" spans="1:2" ht="15" customHeight="1" x14ac:dyDescent="0.25">
      <c r="A1025" s="488" t="s">
        <v>5009</v>
      </c>
      <c r="B1025" s="488" t="s">
        <v>4827</v>
      </c>
    </row>
    <row r="1026" spans="1:2" ht="15" customHeight="1" x14ac:dyDescent="0.25">
      <c r="A1026" s="488" t="s">
        <v>5010</v>
      </c>
      <c r="B1026" s="488" t="s">
        <v>4828</v>
      </c>
    </row>
    <row r="1027" spans="1:2" ht="15" customHeight="1" x14ac:dyDescent="0.25">
      <c r="A1027" s="488" t="s">
        <v>5011</v>
      </c>
      <c r="B1027" s="488" t="s">
        <v>4829</v>
      </c>
    </row>
    <row r="1028" spans="1:2" ht="15" customHeight="1" x14ac:dyDescent="0.25">
      <c r="A1028" s="488" t="s">
        <v>5012</v>
      </c>
      <c r="B1028" s="488" t="s">
        <v>4830</v>
      </c>
    </row>
    <row r="1029" spans="1:2" ht="15" customHeight="1" x14ac:dyDescent="0.25">
      <c r="A1029" s="488" t="s">
        <v>5013</v>
      </c>
      <c r="B1029" s="488" t="s">
        <v>4831</v>
      </c>
    </row>
    <row r="1030" spans="1:2" ht="15" customHeight="1" x14ac:dyDescent="0.25">
      <c r="A1030" s="488" t="s">
        <v>5014</v>
      </c>
      <c r="B1030" s="488" t="s">
        <v>4832</v>
      </c>
    </row>
    <row r="1031" spans="1:2" ht="15" customHeight="1" x14ac:dyDescent="0.25">
      <c r="A1031" s="488" t="s">
        <v>5015</v>
      </c>
      <c r="B1031" s="488" t="s">
        <v>4833</v>
      </c>
    </row>
    <row r="1032" spans="1:2" ht="15" customHeight="1" x14ac:dyDescent="0.25">
      <c r="A1032" s="488" t="s">
        <v>5016</v>
      </c>
      <c r="B1032" s="488" t="s">
        <v>4834</v>
      </c>
    </row>
    <row r="1033" spans="1:2" ht="15" customHeight="1" x14ac:dyDescent="0.25">
      <c r="A1033" s="488" t="s">
        <v>5017</v>
      </c>
      <c r="B1033" s="488" t="s">
        <v>4835</v>
      </c>
    </row>
    <row r="1034" spans="1:2" ht="15" customHeight="1" x14ac:dyDescent="0.25">
      <c r="A1034" s="488" t="s">
        <v>5018</v>
      </c>
      <c r="B1034" s="488" t="s">
        <v>4836</v>
      </c>
    </row>
    <row r="1035" spans="1:2" ht="15" customHeight="1" x14ac:dyDescent="0.25">
      <c r="A1035" s="488" t="s">
        <v>5019</v>
      </c>
      <c r="B1035" s="488" t="s">
        <v>4837</v>
      </c>
    </row>
    <row r="1036" spans="1:2" ht="15" customHeight="1" x14ac:dyDescent="0.25">
      <c r="A1036" s="488" t="s">
        <v>5020</v>
      </c>
      <c r="B1036" s="488" t="s">
        <v>4838</v>
      </c>
    </row>
    <row r="1037" spans="1:2" ht="15" customHeight="1" x14ac:dyDescent="0.25">
      <c r="A1037" s="488" t="s">
        <v>5021</v>
      </c>
      <c r="B1037" s="488" t="s">
        <v>4839</v>
      </c>
    </row>
    <row r="1038" spans="1:2" ht="15" customHeight="1" x14ac:dyDescent="0.25">
      <c r="A1038" s="488" t="s">
        <v>5022</v>
      </c>
      <c r="B1038" s="488" t="s">
        <v>4840</v>
      </c>
    </row>
    <row r="1039" spans="1:2" ht="15" customHeight="1" x14ac:dyDescent="0.25">
      <c r="A1039" s="488" t="s">
        <v>5023</v>
      </c>
      <c r="B1039" s="488" t="s">
        <v>4841</v>
      </c>
    </row>
    <row r="1040" spans="1:2" ht="15" customHeight="1" x14ac:dyDescent="0.25">
      <c r="A1040" s="488" t="s">
        <v>5024</v>
      </c>
      <c r="B1040" s="488" t="s">
        <v>4842</v>
      </c>
    </row>
    <row r="1041" spans="1:2" ht="15" customHeight="1" x14ac:dyDescent="0.25">
      <c r="A1041" s="488" t="s">
        <v>5025</v>
      </c>
      <c r="B1041" s="488" t="s">
        <v>4843</v>
      </c>
    </row>
    <row r="1042" spans="1:2" ht="15" customHeight="1" x14ac:dyDescent="0.25">
      <c r="A1042" s="488" t="s">
        <v>5026</v>
      </c>
      <c r="B1042" s="488" t="s">
        <v>4844</v>
      </c>
    </row>
    <row r="1043" spans="1:2" ht="15" customHeight="1" x14ac:dyDescent="0.25">
      <c r="A1043" s="488" t="s">
        <v>5027</v>
      </c>
      <c r="B1043" s="488" t="s">
        <v>4845</v>
      </c>
    </row>
    <row r="1044" spans="1:2" ht="15" customHeight="1" x14ac:dyDescent="0.25">
      <c r="A1044" s="488" t="s">
        <v>5028</v>
      </c>
      <c r="B1044" s="488" t="s">
        <v>4846</v>
      </c>
    </row>
    <row r="1045" spans="1:2" ht="15" customHeight="1" x14ac:dyDescent="0.25">
      <c r="A1045" s="488" t="s">
        <v>5029</v>
      </c>
      <c r="B1045" s="488" t="s">
        <v>4847</v>
      </c>
    </row>
    <row r="1046" spans="1:2" ht="15" customHeight="1" x14ac:dyDescent="0.25">
      <c r="A1046" s="488" t="s">
        <v>5030</v>
      </c>
      <c r="B1046" s="488" t="s">
        <v>4848</v>
      </c>
    </row>
    <row r="1047" spans="1:2" ht="15" customHeight="1" x14ac:dyDescent="0.25">
      <c r="A1047" s="488" t="s">
        <v>5031</v>
      </c>
      <c r="B1047" s="488" t="s">
        <v>4849</v>
      </c>
    </row>
    <row r="1048" spans="1:2" ht="15" customHeight="1" x14ac:dyDescent="0.25">
      <c r="A1048" s="488" t="s">
        <v>5032</v>
      </c>
      <c r="B1048" s="488" t="s">
        <v>4850</v>
      </c>
    </row>
    <row r="1049" spans="1:2" ht="15" customHeight="1" x14ac:dyDescent="0.25">
      <c r="A1049" s="488" t="s">
        <v>5033</v>
      </c>
      <c r="B1049" s="488" t="s">
        <v>4851</v>
      </c>
    </row>
    <row r="1050" spans="1:2" ht="15" customHeight="1" x14ac:dyDescent="0.25">
      <c r="A1050" s="488" t="s">
        <v>5034</v>
      </c>
      <c r="B1050" s="488" t="s">
        <v>4852</v>
      </c>
    </row>
    <row r="1051" spans="1:2" ht="15" customHeight="1" x14ac:dyDescent="0.25">
      <c r="A1051" s="488" t="s">
        <v>5035</v>
      </c>
      <c r="B1051" s="488" t="s">
        <v>4853</v>
      </c>
    </row>
    <row r="1052" spans="1:2" ht="15" customHeight="1" x14ac:dyDescent="0.25">
      <c r="A1052" s="488" t="s">
        <v>5036</v>
      </c>
      <c r="B1052" s="488" t="s">
        <v>4854</v>
      </c>
    </row>
    <row r="1053" spans="1:2" ht="15" customHeight="1" x14ac:dyDescent="0.25">
      <c r="A1053" s="488" t="s">
        <v>5037</v>
      </c>
      <c r="B1053" s="488" t="s">
        <v>4855</v>
      </c>
    </row>
    <row r="1054" spans="1:2" ht="15" customHeight="1" x14ac:dyDescent="0.25">
      <c r="A1054" s="488" t="s">
        <v>5038</v>
      </c>
      <c r="B1054" s="488" t="s">
        <v>4856</v>
      </c>
    </row>
    <row r="1055" spans="1:2" ht="15" customHeight="1" x14ac:dyDescent="0.25">
      <c r="A1055" s="488" t="s">
        <v>5039</v>
      </c>
      <c r="B1055" s="488" t="s">
        <v>4857</v>
      </c>
    </row>
    <row r="1056" spans="1:2" ht="15" customHeight="1" x14ac:dyDescent="0.25">
      <c r="A1056" s="488" t="s">
        <v>5040</v>
      </c>
      <c r="B1056" s="488" t="s">
        <v>4858</v>
      </c>
    </row>
    <row r="1057" spans="1:2" ht="15" customHeight="1" x14ac:dyDescent="0.25">
      <c r="A1057" s="488" t="s">
        <v>5041</v>
      </c>
      <c r="B1057" s="488" t="s">
        <v>4859</v>
      </c>
    </row>
    <row r="1058" spans="1:2" ht="15" customHeight="1" x14ac:dyDescent="0.25">
      <c r="A1058" s="488" t="s">
        <v>5042</v>
      </c>
      <c r="B1058" s="488" t="s">
        <v>4860</v>
      </c>
    </row>
    <row r="1059" spans="1:2" ht="15" customHeight="1" x14ac:dyDescent="0.25">
      <c r="A1059" s="488" t="s">
        <v>5043</v>
      </c>
      <c r="B1059" s="488" t="s">
        <v>4861</v>
      </c>
    </row>
    <row r="1060" spans="1:2" ht="15" customHeight="1" x14ac:dyDescent="0.25">
      <c r="A1060" s="488" t="s">
        <v>5044</v>
      </c>
      <c r="B1060" s="488" t="s">
        <v>4862</v>
      </c>
    </row>
    <row r="1061" spans="1:2" ht="15" customHeight="1" x14ac:dyDescent="0.25">
      <c r="A1061" s="488" t="s">
        <v>5045</v>
      </c>
      <c r="B1061" s="488" t="s">
        <v>4863</v>
      </c>
    </row>
    <row r="1062" spans="1:2" ht="15" customHeight="1" x14ac:dyDescent="0.25">
      <c r="A1062" s="488" t="s">
        <v>5046</v>
      </c>
      <c r="B1062" s="488" t="s">
        <v>4864</v>
      </c>
    </row>
    <row r="1063" spans="1:2" ht="15" customHeight="1" x14ac:dyDescent="0.25">
      <c r="A1063" s="488" t="s">
        <v>5047</v>
      </c>
      <c r="B1063" s="488" t="s">
        <v>4865</v>
      </c>
    </row>
    <row r="1064" spans="1:2" ht="15" customHeight="1" x14ac:dyDescent="0.25">
      <c r="A1064" s="488" t="s">
        <v>5048</v>
      </c>
      <c r="B1064" s="488" t="s">
        <v>4866</v>
      </c>
    </row>
    <row r="1065" spans="1:2" ht="15" customHeight="1" x14ac:dyDescent="0.25">
      <c r="A1065" s="488" t="s">
        <v>5049</v>
      </c>
      <c r="B1065" s="488" t="s">
        <v>4867</v>
      </c>
    </row>
    <row r="1066" spans="1:2" ht="15" customHeight="1" x14ac:dyDescent="0.25">
      <c r="A1066" s="488" t="s">
        <v>5050</v>
      </c>
      <c r="B1066" s="488" t="s">
        <v>4868</v>
      </c>
    </row>
    <row r="1067" spans="1:2" ht="15" customHeight="1" x14ac:dyDescent="0.25">
      <c r="A1067" s="488" t="s">
        <v>5051</v>
      </c>
      <c r="B1067" s="488" t="s">
        <v>4869</v>
      </c>
    </row>
    <row r="1068" spans="1:2" ht="15" customHeight="1" x14ac:dyDescent="0.25">
      <c r="A1068" s="488" t="s">
        <v>5052</v>
      </c>
      <c r="B1068" s="488" t="s">
        <v>4870</v>
      </c>
    </row>
    <row r="1069" spans="1:2" ht="15" customHeight="1" x14ac:dyDescent="0.25">
      <c r="A1069" s="488" t="s">
        <v>5053</v>
      </c>
      <c r="B1069" s="488" t="s">
        <v>4871</v>
      </c>
    </row>
    <row r="1070" spans="1:2" ht="15" customHeight="1" x14ac:dyDescent="0.25">
      <c r="A1070" s="488" t="s">
        <v>5054</v>
      </c>
      <c r="B1070" s="488" t="s">
        <v>4872</v>
      </c>
    </row>
    <row r="1071" spans="1:2" ht="15" customHeight="1" x14ac:dyDescent="0.25">
      <c r="A1071" s="488" t="s">
        <v>5055</v>
      </c>
      <c r="B1071" s="488" t="s">
        <v>4873</v>
      </c>
    </row>
    <row r="1072" spans="1:2" ht="15" customHeight="1" x14ac:dyDescent="0.25">
      <c r="A1072" s="488" t="s">
        <v>5056</v>
      </c>
      <c r="B1072" s="488" t="s">
        <v>4874</v>
      </c>
    </row>
    <row r="1073" spans="1:2" ht="15" customHeight="1" x14ac:dyDescent="0.25">
      <c r="A1073" s="488" t="s">
        <v>5057</v>
      </c>
      <c r="B1073" s="488" t="s">
        <v>4875</v>
      </c>
    </row>
    <row r="1074" spans="1:2" ht="15" customHeight="1" x14ac:dyDescent="0.25">
      <c r="A1074" s="488" t="s">
        <v>5058</v>
      </c>
      <c r="B1074" s="488" t="s">
        <v>4876</v>
      </c>
    </row>
    <row r="1075" spans="1:2" ht="15" customHeight="1" x14ac:dyDescent="0.25">
      <c r="A1075" s="488" t="s">
        <v>5059</v>
      </c>
      <c r="B1075" s="488" t="s">
        <v>4877</v>
      </c>
    </row>
    <row r="1076" spans="1:2" ht="15" customHeight="1" x14ac:dyDescent="0.25">
      <c r="A1076" s="488" t="s">
        <v>5060</v>
      </c>
      <c r="B1076" s="488" t="s">
        <v>4878</v>
      </c>
    </row>
    <row r="1077" spans="1:2" ht="15" customHeight="1" x14ac:dyDescent="0.25">
      <c r="A1077" s="488" t="s">
        <v>5061</v>
      </c>
      <c r="B1077" s="488" t="s">
        <v>4879</v>
      </c>
    </row>
    <row r="1078" spans="1:2" ht="15" customHeight="1" x14ac:dyDescent="0.25">
      <c r="A1078" s="488" t="s">
        <v>5062</v>
      </c>
      <c r="B1078" s="488" t="s">
        <v>4880</v>
      </c>
    </row>
    <row r="1079" spans="1:2" ht="15" customHeight="1" x14ac:dyDescent="0.25">
      <c r="A1079" s="488" t="s">
        <v>5063</v>
      </c>
      <c r="B1079" s="488" t="s">
        <v>4881</v>
      </c>
    </row>
    <row r="1080" spans="1:2" ht="15" customHeight="1" x14ac:dyDescent="0.25">
      <c r="A1080" s="488" t="s">
        <v>5064</v>
      </c>
      <c r="B1080" s="488" t="s">
        <v>4882</v>
      </c>
    </row>
    <row r="1081" spans="1:2" ht="15" customHeight="1" x14ac:dyDescent="0.25">
      <c r="A1081" s="488" t="s">
        <v>5065</v>
      </c>
      <c r="B1081" s="488" t="s">
        <v>4883</v>
      </c>
    </row>
    <row r="1082" spans="1:2" ht="15" customHeight="1" x14ac:dyDescent="0.25">
      <c r="A1082" s="488" t="s">
        <v>5066</v>
      </c>
      <c r="B1082" s="488" t="s">
        <v>4884</v>
      </c>
    </row>
    <row r="1083" spans="1:2" ht="15" customHeight="1" x14ac:dyDescent="0.25">
      <c r="A1083" s="488" t="s">
        <v>5067</v>
      </c>
      <c r="B1083" s="488" t="s">
        <v>4885</v>
      </c>
    </row>
    <row r="1084" spans="1:2" ht="15" customHeight="1" x14ac:dyDescent="0.25">
      <c r="A1084" s="488" t="s">
        <v>5068</v>
      </c>
      <c r="B1084" s="488" t="s">
        <v>4886</v>
      </c>
    </row>
    <row r="1085" spans="1:2" ht="15" customHeight="1" x14ac:dyDescent="0.25">
      <c r="A1085" s="488" t="s">
        <v>5069</v>
      </c>
      <c r="B1085" s="488" t="s">
        <v>4887</v>
      </c>
    </row>
    <row r="1086" spans="1:2" ht="15" customHeight="1" x14ac:dyDescent="0.25">
      <c r="A1086" s="488" t="s">
        <v>5070</v>
      </c>
      <c r="B1086" s="488" t="s">
        <v>4888</v>
      </c>
    </row>
    <row r="1087" spans="1:2" ht="15" customHeight="1" x14ac:dyDescent="0.25">
      <c r="A1087" s="488" t="s">
        <v>5071</v>
      </c>
      <c r="B1087" s="488" t="s">
        <v>4889</v>
      </c>
    </row>
    <row r="1088" spans="1:2" ht="15" customHeight="1" x14ac:dyDescent="0.25">
      <c r="A1088" s="488" t="s">
        <v>5072</v>
      </c>
      <c r="B1088" s="488" t="s">
        <v>4890</v>
      </c>
    </row>
    <row r="1089" spans="1:2" ht="15" customHeight="1" x14ac:dyDescent="0.25">
      <c r="A1089" s="488" t="s">
        <v>5073</v>
      </c>
      <c r="B1089" s="488" t="s">
        <v>4891</v>
      </c>
    </row>
    <row r="1090" spans="1:2" ht="15" customHeight="1" x14ac:dyDescent="0.25">
      <c r="A1090" s="488" t="s">
        <v>5074</v>
      </c>
      <c r="B1090" s="488" t="s">
        <v>4892</v>
      </c>
    </row>
    <row r="1091" spans="1:2" ht="15" customHeight="1" x14ac:dyDescent="0.25">
      <c r="A1091" s="488" t="s">
        <v>5075</v>
      </c>
      <c r="B1091" s="488" t="s">
        <v>4893</v>
      </c>
    </row>
    <row r="1092" spans="1:2" ht="15" customHeight="1" x14ac:dyDescent="0.25">
      <c r="A1092" s="488" t="s">
        <v>5076</v>
      </c>
      <c r="B1092" s="488" t="s">
        <v>4894</v>
      </c>
    </row>
    <row r="1093" spans="1:2" ht="15" customHeight="1" x14ac:dyDescent="0.25">
      <c r="A1093" s="488" t="s">
        <v>5077</v>
      </c>
      <c r="B1093" s="488" t="s">
        <v>4895</v>
      </c>
    </row>
    <row r="1094" spans="1:2" ht="15" customHeight="1" x14ac:dyDescent="0.25">
      <c r="A1094" s="488" t="s">
        <v>5078</v>
      </c>
      <c r="B1094" s="488" t="s">
        <v>4896</v>
      </c>
    </row>
    <row r="1095" spans="1:2" ht="15" customHeight="1" x14ac:dyDescent="0.25">
      <c r="A1095" s="488" t="s">
        <v>5079</v>
      </c>
      <c r="B1095" s="488" t="s">
        <v>4897</v>
      </c>
    </row>
    <row r="1096" spans="1:2" ht="15" customHeight="1" x14ac:dyDescent="0.25">
      <c r="A1096" s="488" t="s">
        <v>5080</v>
      </c>
      <c r="B1096" s="488" t="s">
        <v>4898</v>
      </c>
    </row>
    <row r="1097" spans="1:2" ht="15" customHeight="1" x14ac:dyDescent="0.25">
      <c r="A1097" s="488" t="s">
        <v>5081</v>
      </c>
      <c r="B1097" s="488" t="s">
        <v>4899</v>
      </c>
    </row>
    <row r="1098" spans="1:2" ht="15" customHeight="1" x14ac:dyDescent="0.25">
      <c r="A1098" s="488" t="s">
        <v>5082</v>
      </c>
      <c r="B1098" s="488" t="s">
        <v>4900</v>
      </c>
    </row>
    <row r="1099" spans="1:2" ht="15" customHeight="1" x14ac:dyDescent="0.25">
      <c r="A1099" s="488" t="s">
        <v>5083</v>
      </c>
      <c r="B1099" s="488" t="s">
        <v>4901</v>
      </c>
    </row>
    <row r="1100" spans="1:2" ht="15" customHeight="1" x14ac:dyDescent="0.25">
      <c r="A1100" s="488" t="s">
        <v>5084</v>
      </c>
      <c r="B1100" s="488" t="s">
        <v>4902</v>
      </c>
    </row>
    <row r="1101" spans="1:2" ht="15" customHeight="1" x14ac:dyDescent="0.25">
      <c r="A1101" s="488" t="s">
        <v>5085</v>
      </c>
      <c r="B1101" s="488" t="s">
        <v>4903</v>
      </c>
    </row>
    <row r="1102" spans="1:2" ht="15" customHeight="1" x14ac:dyDescent="0.25">
      <c r="A1102" s="488" t="s">
        <v>5086</v>
      </c>
      <c r="B1102" s="488" t="s">
        <v>4904</v>
      </c>
    </row>
    <row r="1103" spans="1:2" ht="15" customHeight="1" x14ac:dyDescent="0.25">
      <c r="A1103" s="488" t="s">
        <v>5087</v>
      </c>
      <c r="B1103" s="488" t="s">
        <v>4905</v>
      </c>
    </row>
    <row r="1104" spans="1:2" ht="15" customHeight="1" x14ac:dyDescent="0.25">
      <c r="A1104" s="488" t="s">
        <v>5088</v>
      </c>
      <c r="B1104" s="488" t="s">
        <v>4906</v>
      </c>
    </row>
    <row r="1105" spans="1:2" ht="15" customHeight="1" x14ac:dyDescent="0.25">
      <c r="A1105" s="488" t="s">
        <v>5089</v>
      </c>
      <c r="B1105" s="488" t="s">
        <v>4907</v>
      </c>
    </row>
    <row r="1106" spans="1:2" ht="15" customHeight="1" x14ac:dyDescent="0.25">
      <c r="A1106" s="488" t="s">
        <v>5090</v>
      </c>
      <c r="B1106" s="488" t="s">
        <v>4908</v>
      </c>
    </row>
    <row r="1107" spans="1:2" ht="15" customHeight="1" x14ac:dyDescent="0.25">
      <c r="A1107" s="488" t="s">
        <v>5091</v>
      </c>
      <c r="B1107" s="488" t="s">
        <v>4909</v>
      </c>
    </row>
    <row r="1108" spans="1:2" ht="15" customHeight="1" x14ac:dyDescent="0.25">
      <c r="A1108" s="488" t="s">
        <v>5092</v>
      </c>
      <c r="B1108" s="488" t="s">
        <v>4910</v>
      </c>
    </row>
    <row r="1109" spans="1:2" ht="15" customHeight="1" x14ac:dyDescent="0.25">
      <c r="A1109" s="488" t="s">
        <v>5093</v>
      </c>
      <c r="B1109" s="488" t="s">
        <v>4911</v>
      </c>
    </row>
    <row r="1110" spans="1:2" ht="15" customHeight="1" x14ac:dyDescent="0.25">
      <c r="A1110" s="488" t="s">
        <v>5094</v>
      </c>
      <c r="B1110" s="488" t="s">
        <v>4912</v>
      </c>
    </row>
    <row r="1111" spans="1:2" ht="15" customHeight="1" x14ac:dyDescent="0.25">
      <c r="A1111" s="488" t="s">
        <v>5095</v>
      </c>
      <c r="B1111" s="488" t="s">
        <v>4913</v>
      </c>
    </row>
    <row r="1112" spans="1:2" ht="15" customHeight="1" x14ac:dyDescent="0.25">
      <c r="A1112" s="488" t="s">
        <v>5096</v>
      </c>
      <c r="B1112" s="488" t="s">
        <v>4914</v>
      </c>
    </row>
    <row r="1113" spans="1:2" ht="15" customHeight="1" x14ac:dyDescent="0.25">
      <c r="A1113" s="488" t="s">
        <v>5097</v>
      </c>
      <c r="B1113" s="488" t="s">
        <v>4915</v>
      </c>
    </row>
    <row r="1114" spans="1:2" ht="15" customHeight="1" x14ac:dyDescent="0.25">
      <c r="A1114" s="488" t="s">
        <v>5098</v>
      </c>
      <c r="B1114" s="488" t="s">
        <v>4916</v>
      </c>
    </row>
    <row r="1115" spans="1:2" ht="15" customHeight="1" x14ac:dyDescent="0.25">
      <c r="A1115" s="488" t="s">
        <v>5099</v>
      </c>
      <c r="B1115" s="488" t="s">
        <v>4917</v>
      </c>
    </row>
    <row r="1116" spans="1:2" ht="15" customHeight="1" x14ac:dyDescent="0.25">
      <c r="A1116" s="488" t="s">
        <v>5100</v>
      </c>
      <c r="B1116" s="488" t="s">
        <v>4918</v>
      </c>
    </row>
    <row r="1117" spans="1:2" ht="15" customHeight="1" x14ac:dyDescent="0.25">
      <c r="A1117" s="488" t="s">
        <v>5101</v>
      </c>
      <c r="B1117" s="488" t="s">
        <v>4919</v>
      </c>
    </row>
    <row r="1118" spans="1:2" ht="15" customHeight="1" x14ac:dyDescent="0.25">
      <c r="A1118" s="488" t="s">
        <v>5102</v>
      </c>
      <c r="B1118" s="488" t="s">
        <v>4920</v>
      </c>
    </row>
    <row r="1119" spans="1:2" ht="15" customHeight="1" x14ac:dyDescent="0.25">
      <c r="A1119" s="488" t="s">
        <v>5103</v>
      </c>
      <c r="B1119" s="488" t="s">
        <v>4921</v>
      </c>
    </row>
    <row r="1120" spans="1:2" ht="15" customHeight="1" x14ac:dyDescent="0.25">
      <c r="A1120" s="488" t="s">
        <v>5104</v>
      </c>
      <c r="B1120" s="488" t="s">
        <v>4922</v>
      </c>
    </row>
    <row r="1121" spans="1:2" ht="15" customHeight="1" x14ac:dyDescent="0.25">
      <c r="A1121" s="488" t="s">
        <v>5105</v>
      </c>
      <c r="B1121" s="488" t="s">
        <v>4923</v>
      </c>
    </row>
    <row r="1122" spans="1:2" ht="15" customHeight="1" x14ac:dyDescent="0.25">
      <c r="A1122" s="488" t="s">
        <v>5106</v>
      </c>
      <c r="B1122" s="488" t="s">
        <v>4924</v>
      </c>
    </row>
    <row r="1123" spans="1:2" ht="15" customHeight="1" x14ac:dyDescent="0.25">
      <c r="A1123" s="488" t="s">
        <v>5107</v>
      </c>
      <c r="B1123" s="488" t="s">
        <v>4925</v>
      </c>
    </row>
    <row r="1124" spans="1:2" ht="15" customHeight="1" x14ac:dyDescent="0.25">
      <c r="A1124" s="488" t="s">
        <v>5108</v>
      </c>
      <c r="B1124" s="488" t="s">
        <v>4926</v>
      </c>
    </row>
    <row r="1125" spans="1:2" ht="15" customHeight="1" x14ac:dyDescent="0.25">
      <c r="A1125" s="488" t="s">
        <v>5109</v>
      </c>
      <c r="B1125" s="488" t="s">
        <v>4927</v>
      </c>
    </row>
    <row r="1126" spans="1:2" ht="15" customHeight="1" x14ac:dyDescent="0.25">
      <c r="A1126" s="488" t="s">
        <v>5110</v>
      </c>
      <c r="B1126" s="488" t="s">
        <v>4928</v>
      </c>
    </row>
    <row r="1127" spans="1:2" ht="15" customHeight="1" x14ac:dyDescent="0.25">
      <c r="A1127" s="488" t="s">
        <v>5111</v>
      </c>
      <c r="B1127" s="488" t="s">
        <v>4929</v>
      </c>
    </row>
    <row r="1128" spans="1:2" ht="15" customHeight="1" x14ac:dyDescent="0.25">
      <c r="A1128" s="488" t="s">
        <v>5112</v>
      </c>
      <c r="B1128" s="488" t="s">
        <v>4930</v>
      </c>
    </row>
    <row r="1129" spans="1:2" ht="15" customHeight="1" x14ac:dyDescent="0.25">
      <c r="A1129" s="488" t="s">
        <v>5113</v>
      </c>
      <c r="B1129" s="488" t="s">
        <v>4931</v>
      </c>
    </row>
    <row r="1130" spans="1:2" ht="15" customHeight="1" x14ac:dyDescent="0.25">
      <c r="A1130" s="488" t="s">
        <v>5114</v>
      </c>
      <c r="B1130" s="488" t="s">
        <v>4932</v>
      </c>
    </row>
    <row r="1131" spans="1:2" ht="15" customHeight="1" x14ac:dyDescent="0.25">
      <c r="A1131" s="488" t="s">
        <v>5115</v>
      </c>
      <c r="B1131" s="488" t="s">
        <v>4933</v>
      </c>
    </row>
    <row r="1132" spans="1:2" ht="15" customHeight="1" x14ac:dyDescent="0.25">
      <c r="A1132" s="488" t="s">
        <v>5116</v>
      </c>
      <c r="B1132" s="488" t="s">
        <v>4934</v>
      </c>
    </row>
    <row r="1133" spans="1:2" ht="15" customHeight="1" x14ac:dyDescent="0.25">
      <c r="A1133" s="488" t="s">
        <v>5117</v>
      </c>
      <c r="B1133" s="488" t="s">
        <v>4935</v>
      </c>
    </row>
    <row r="1134" spans="1:2" ht="15" customHeight="1" x14ac:dyDescent="0.25">
      <c r="A1134" s="488" t="s">
        <v>5118</v>
      </c>
      <c r="B1134" s="488" t="s">
        <v>4936</v>
      </c>
    </row>
    <row r="1135" spans="1:2" ht="15" customHeight="1" x14ac:dyDescent="0.25">
      <c r="A1135" s="488" t="s">
        <v>5119</v>
      </c>
      <c r="B1135" s="488" t="s">
        <v>4937</v>
      </c>
    </row>
    <row r="1136" spans="1:2" ht="15" customHeight="1" x14ac:dyDescent="0.25">
      <c r="A1136" s="488" t="s">
        <v>5120</v>
      </c>
      <c r="B1136" s="488" t="s">
        <v>4938</v>
      </c>
    </row>
    <row r="1137" spans="1:2" ht="15" customHeight="1" x14ac:dyDescent="0.25">
      <c r="A1137" s="488" t="s">
        <v>5121</v>
      </c>
      <c r="B1137" s="488" t="s">
        <v>4939</v>
      </c>
    </row>
    <row r="1138" spans="1:2" ht="15" customHeight="1" x14ac:dyDescent="0.25">
      <c r="A1138" s="488" t="s">
        <v>5122</v>
      </c>
      <c r="B1138" s="488" t="s">
        <v>4940</v>
      </c>
    </row>
    <row r="1139" spans="1:2" ht="15" customHeight="1" x14ac:dyDescent="0.25">
      <c r="A1139" s="488" t="s">
        <v>5123</v>
      </c>
      <c r="B1139" s="488" t="s">
        <v>4941</v>
      </c>
    </row>
    <row r="1140" spans="1:2" ht="15" customHeight="1" x14ac:dyDescent="0.25">
      <c r="A1140" s="488" t="s">
        <v>5124</v>
      </c>
      <c r="B1140" s="488" t="s">
        <v>4942</v>
      </c>
    </row>
    <row r="1141" spans="1:2" ht="15" customHeight="1" x14ac:dyDescent="0.25">
      <c r="A1141" s="488" t="s">
        <v>5125</v>
      </c>
      <c r="B1141" s="488" t="s">
        <v>4943</v>
      </c>
    </row>
    <row r="1142" spans="1:2" ht="15" customHeight="1" x14ac:dyDescent="0.25">
      <c r="A1142" s="488" t="s">
        <v>5126</v>
      </c>
      <c r="B1142" s="488" t="s">
        <v>4944</v>
      </c>
    </row>
    <row r="1143" spans="1:2" ht="15" customHeight="1" x14ac:dyDescent="0.25">
      <c r="A1143" s="488" t="s">
        <v>5127</v>
      </c>
      <c r="B1143" s="488" t="s">
        <v>4945</v>
      </c>
    </row>
    <row r="1144" spans="1:2" ht="15" customHeight="1" x14ac:dyDescent="0.25">
      <c r="A1144" s="488" t="s">
        <v>5128</v>
      </c>
      <c r="B1144" s="488" t="s">
        <v>4946</v>
      </c>
    </row>
    <row r="1145" spans="1:2" ht="15" customHeight="1" x14ac:dyDescent="0.25">
      <c r="A1145" s="488" t="s">
        <v>5129</v>
      </c>
      <c r="B1145" s="488" t="s">
        <v>4947</v>
      </c>
    </row>
    <row r="1146" spans="1:2" ht="15" customHeight="1" x14ac:dyDescent="0.25">
      <c r="A1146" s="488" t="s">
        <v>5130</v>
      </c>
      <c r="B1146" s="488" t="s">
        <v>4948</v>
      </c>
    </row>
    <row r="1147" spans="1:2" ht="15" customHeight="1" x14ac:dyDescent="0.25">
      <c r="A1147" s="488" t="s">
        <v>5131</v>
      </c>
      <c r="B1147" s="488" t="s">
        <v>4949</v>
      </c>
    </row>
    <row r="1148" spans="1:2" ht="15" customHeight="1" x14ac:dyDescent="0.25">
      <c r="A1148" s="488" t="s">
        <v>5132</v>
      </c>
      <c r="B1148" s="488" t="s">
        <v>4950</v>
      </c>
    </row>
    <row r="1149" spans="1:2" ht="15" customHeight="1" x14ac:dyDescent="0.25">
      <c r="A1149" s="488" t="s">
        <v>5133</v>
      </c>
      <c r="B1149" s="488" t="s">
        <v>4951</v>
      </c>
    </row>
    <row r="1150" spans="1:2" ht="15" customHeight="1" x14ac:dyDescent="0.25">
      <c r="A1150" s="488" t="s">
        <v>5134</v>
      </c>
      <c r="B1150" s="488" t="s">
        <v>4952</v>
      </c>
    </row>
    <row r="1151" spans="1:2" ht="15" customHeight="1" x14ac:dyDescent="0.25">
      <c r="A1151" s="488" t="s">
        <v>5135</v>
      </c>
      <c r="B1151" s="488" t="s">
        <v>4953</v>
      </c>
    </row>
    <row r="1152" spans="1:2" ht="15" customHeight="1" x14ac:dyDescent="0.25">
      <c r="A1152" s="488" t="s">
        <v>5136</v>
      </c>
      <c r="B1152" s="488" t="s">
        <v>4954</v>
      </c>
    </row>
    <row r="1153" spans="1:2" ht="15" customHeight="1" x14ac:dyDescent="0.25">
      <c r="A1153" s="488" t="s">
        <v>5137</v>
      </c>
      <c r="B1153" s="488" t="s">
        <v>4955</v>
      </c>
    </row>
    <row r="1154" spans="1:2" ht="15" customHeight="1" x14ac:dyDescent="0.25">
      <c r="A1154" s="488" t="s">
        <v>5138</v>
      </c>
      <c r="B1154" s="488" t="s">
        <v>4956</v>
      </c>
    </row>
    <row r="1155" spans="1:2" ht="15" customHeight="1" x14ac:dyDescent="0.25">
      <c r="A1155" s="488" t="s">
        <v>5139</v>
      </c>
      <c r="B1155" s="488" t="s">
        <v>4957</v>
      </c>
    </row>
    <row r="1156" spans="1:2" ht="15" customHeight="1" x14ac:dyDescent="0.25">
      <c r="A1156" s="488" t="s">
        <v>5140</v>
      </c>
      <c r="B1156" s="488" t="s">
        <v>4958</v>
      </c>
    </row>
    <row r="1157" spans="1:2" ht="15" customHeight="1" x14ac:dyDescent="0.25">
      <c r="A1157" s="488" t="s">
        <v>5141</v>
      </c>
      <c r="B1157" s="488" t="s">
        <v>4959</v>
      </c>
    </row>
    <row r="1158" spans="1:2" ht="15" customHeight="1" x14ac:dyDescent="0.25">
      <c r="A1158" s="488" t="s">
        <v>5142</v>
      </c>
      <c r="B1158" s="488" t="s">
        <v>4960</v>
      </c>
    </row>
    <row r="1159" spans="1:2" ht="15" customHeight="1" x14ac:dyDescent="0.25">
      <c r="A1159" s="488" t="s">
        <v>5143</v>
      </c>
      <c r="B1159" s="488" t="s">
        <v>4961</v>
      </c>
    </row>
    <row r="1160" spans="1:2" ht="15" customHeight="1" x14ac:dyDescent="0.25">
      <c r="A1160" s="488" t="s">
        <v>5144</v>
      </c>
      <c r="B1160" s="488" t="s">
        <v>4962</v>
      </c>
    </row>
    <row r="1161" spans="1:2" ht="15" customHeight="1" x14ac:dyDescent="0.25">
      <c r="A1161" s="488" t="s">
        <v>5145</v>
      </c>
      <c r="B1161" s="488" t="s">
        <v>4963</v>
      </c>
    </row>
    <row r="1162" spans="1:2" ht="15" customHeight="1" x14ac:dyDescent="0.25">
      <c r="A1162" s="488" t="s">
        <v>5146</v>
      </c>
      <c r="B1162" s="488" t="s">
        <v>4964</v>
      </c>
    </row>
    <row r="1163" spans="1:2" ht="15" customHeight="1" x14ac:dyDescent="0.25">
      <c r="A1163" s="488" t="s">
        <v>5147</v>
      </c>
      <c r="B1163" s="488" t="s">
        <v>4965</v>
      </c>
    </row>
    <row r="1164" spans="1:2" ht="15" customHeight="1" x14ac:dyDescent="0.25">
      <c r="A1164" s="488" t="s">
        <v>5148</v>
      </c>
      <c r="B1164" s="488" t="s">
        <v>4966</v>
      </c>
    </row>
    <row r="1165" spans="1:2" ht="15" customHeight="1" x14ac:dyDescent="0.25">
      <c r="A1165" s="488" t="s">
        <v>5149</v>
      </c>
      <c r="B1165" s="488" t="s">
        <v>4967</v>
      </c>
    </row>
    <row r="1166" spans="1:2" ht="15" customHeight="1" x14ac:dyDescent="0.25">
      <c r="A1166" s="488" t="s">
        <v>5150</v>
      </c>
      <c r="B1166" s="488" t="s">
        <v>4968</v>
      </c>
    </row>
    <row r="1167" spans="1:2" ht="15" customHeight="1" x14ac:dyDescent="0.25">
      <c r="A1167" s="488" t="s">
        <v>5151</v>
      </c>
      <c r="B1167" s="488" t="s">
        <v>4969</v>
      </c>
    </row>
    <row r="1168" spans="1:2" ht="15" customHeight="1" x14ac:dyDescent="0.25">
      <c r="A1168" s="488" t="s">
        <v>5152</v>
      </c>
      <c r="B1168" s="488" t="s">
        <v>4970</v>
      </c>
    </row>
    <row r="1169" spans="1:2" ht="15" customHeight="1" x14ac:dyDescent="0.25">
      <c r="A1169" s="347" t="s">
        <v>58</v>
      </c>
      <c r="B1169" s="347" t="s">
        <v>1430</v>
      </c>
    </row>
    <row r="1170" spans="1:2" ht="15" customHeight="1" x14ac:dyDescent="0.25">
      <c r="A1170" s="347" t="s">
        <v>69</v>
      </c>
      <c r="B1170" s="347" t="s">
        <v>1431</v>
      </c>
    </row>
    <row r="1171" spans="1:2" ht="15" customHeight="1" x14ac:dyDescent="0.25">
      <c r="A1171" s="347" t="s">
        <v>59</v>
      </c>
      <c r="B1171" s="347" t="s">
        <v>1430</v>
      </c>
    </row>
    <row r="1172" spans="1:2" ht="15" customHeight="1" x14ac:dyDescent="0.25">
      <c r="A1172" s="347" t="s">
        <v>70</v>
      </c>
      <c r="B1172" s="347" t="s">
        <v>1431</v>
      </c>
    </row>
    <row r="1173" spans="1:2" ht="15" customHeight="1" x14ac:dyDescent="0.25">
      <c r="A1173" s="347" t="s">
        <v>62</v>
      </c>
      <c r="B1173" s="347" t="s">
        <v>1432</v>
      </c>
    </row>
    <row r="1174" spans="1:2" ht="15" customHeight="1" x14ac:dyDescent="0.25">
      <c r="A1174" s="347" t="s">
        <v>64</v>
      </c>
      <c r="B1174" s="347" t="s">
        <v>1433</v>
      </c>
    </row>
    <row r="1175" spans="1:2" ht="15" customHeight="1" x14ac:dyDescent="0.25">
      <c r="A1175" s="347" t="s">
        <v>55</v>
      </c>
      <c r="B1175" s="347" t="s">
        <v>1434</v>
      </c>
    </row>
    <row r="1176" spans="1:2" ht="15" customHeight="1" x14ac:dyDescent="0.25">
      <c r="A1176" s="347" t="s">
        <v>72</v>
      </c>
      <c r="B1176" s="347" t="s">
        <v>1435</v>
      </c>
    </row>
    <row r="1177" spans="1:2" ht="15" customHeight="1" x14ac:dyDescent="0.25">
      <c r="A1177" s="347" t="s">
        <v>60</v>
      </c>
      <c r="B1177" s="347" t="s">
        <v>1436</v>
      </c>
    </row>
    <row r="1178" spans="1:2" ht="15" customHeight="1" x14ac:dyDescent="0.25">
      <c r="A1178" s="347" t="s">
        <v>71</v>
      </c>
      <c r="B1178" s="347" t="s">
        <v>1437</v>
      </c>
    </row>
    <row r="1179" spans="1:2" ht="15" customHeight="1" x14ac:dyDescent="0.25">
      <c r="A1179" s="347" t="s">
        <v>61</v>
      </c>
      <c r="B1179" s="347" t="s">
        <v>1438</v>
      </c>
    </row>
    <row r="1180" spans="1:2" ht="15" customHeight="1" x14ac:dyDescent="0.25">
      <c r="A1180" s="347" t="s">
        <v>66</v>
      </c>
      <c r="B1180" s="347" t="s">
        <v>1439</v>
      </c>
    </row>
    <row r="1181" spans="1:2" ht="15" customHeight="1" x14ac:dyDescent="0.25">
      <c r="A1181" s="347" t="s">
        <v>63</v>
      </c>
      <c r="B1181" s="347" t="s">
        <v>1440</v>
      </c>
    </row>
    <row r="1182" spans="1:2" ht="15" customHeight="1" x14ac:dyDescent="0.25">
      <c r="A1182" s="347" t="s">
        <v>65</v>
      </c>
      <c r="B1182" s="347" t="s">
        <v>1441</v>
      </c>
    </row>
    <row r="1183" spans="1:2" ht="15" customHeight="1" x14ac:dyDescent="0.25">
      <c r="A1183" s="347" t="s">
        <v>56</v>
      </c>
      <c r="B1183" s="347" t="s">
        <v>1442</v>
      </c>
    </row>
    <row r="1184" spans="1:2" ht="15" customHeight="1" x14ac:dyDescent="0.25">
      <c r="A1184" s="347" t="s">
        <v>67</v>
      </c>
      <c r="B1184" s="347" t="s">
        <v>1443</v>
      </c>
    </row>
    <row r="1185" spans="1:2" ht="15" customHeight="1" x14ac:dyDescent="0.25">
      <c r="A1185" s="347" t="s">
        <v>57</v>
      </c>
      <c r="B1185" s="347" t="s">
        <v>1442</v>
      </c>
    </row>
    <row r="1186" spans="1:2" ht="15" customHeight="1" x14ac:dyDescent="0.25">
      <c r="A1186" s="347" t="s">
        <v>68</v>
      </c>
      <c r="B1186" s="347" t="s">
        <v>1443</v>
      </c>
    </row>
    <row r="1187" spans="1:2" ht="15" customHeight="1" x14ac:dyDescent="0.25">
      <c r="A1187" s="353" t="s">
        <v>73</v>
      </c>
      <c r="B1187" s="353" t="s">
        <v>926</v>
      </c>
    </row>
    <row r="1188" spans="1:2" ht="15" customHeight="1" x14ac:dyDescent="0.25">
      <c r="A1188" s="353" t="s">
        <v>152</v>
      </c>
      <c r="B1188" s="353" t="s">
        <v>927</v>
      </c>
    </row>
    <row r="1189" spans="1:2" ht="15" customHeight="1" x14ac:dyDescent="0.25">
      <c r="A1189" s="353" t="s">
        <v>195</v>
      </c>
      <c r="B1189" s="353" t="s">
        <v>928</v>
      </c>
    </row>
    <row r="1190" spans="1:2" ht="15" customHeight="1" x14ac:dyDescent="0.25">
      <c r="A1190" s="353" t="s">
        <v>2398</v>
      </c>
      <c r="B1190" s="353" t="s">
        <v>2399</v>
      </c>
    </row>
    <row r="1191" spans="1:2" ht="15" customHeight="1" x14ac:dyDescent="0.25">
      <c r="A1191" s="353" t="s">
        <v>75</v>
      </c>
      <c r="B1191" s="353" t="s">
        <v>929</v>
      </c>
    </row>
    <row r="1192" spans="1:2" ht="15" customHeight="1" x14ac:dyDescent="0.25">
      <c r="A1192" s="353" t="s">
        <v>169</v>
      </c>
      <c r="B1192" s="353" t="s">
        <v>930</v>
      </c>
    </row>
    <row r="1193" spans="1:2" ht="15" customHeight="1" x14ac:dyDescent="0.25">
      <c r="A1193" s="353" t="s">
        <v>2400</v>
      </c>
      <c r="B1193" s="353" t="s">
        <v>2401</v>
      </c>
    </row>
    <row r="1194" spans="1:2" ht="15" customHeight="1" x14ac:dyDescent="0.25">
      <c r="A1194" s="353" t="s">
        <v>2402</v>
      </c>
      <c r="B1194" s="353" t="s">
        <v>2403</v>
      </c>
    </row>
    <row r="1195" spans="1:2" ht="15" customHeight="1" x14ac:dyDescent="0.25">
      <c r="A1195" s="353" t="s">
        <v>85</v>
      </c>
      <c r="B1195" s="353" t="s">
        <v>931</v>
      </c>
    </row>
    <row r="1196" spans="1:2" ht="15" customHeight="1" x14ac:dyDescent="0.25">
      <c r="A1196" s="353" t="s">
        <v>172</v>
      </c>
      <c r="B1196" s="353" t="s">
        <v>932</v>
      </c>
    </row>
    <row r="1197" spans="1:2" ht="15" customHeight="1" x14ac:dyDescent="0.25">
      <c r="A1197" s="353" t="s">
        <v>2404</v>
      </c>
      <c r="B1197" s="353" t="s">
        <v>2405</v>
      </c>
    </row>
    <row r="1198" spans="1:2" ht="15" customHeight="1" x14ac:dyDescent="0.25">
      <c r="A1198" s="353" t="s">
        <v>77</v>
      </c>
      <c r="B1198" s="353" t="s">
        <v>933</v>
      </c>
    </row>
    <row r="1199" spans="1:2" ht="15" customHeight="1" x14ac:dyDescent="0.25">
      <c r="A1199" s="353" t="s">
        <v>153</v>
      </c>
      <c r="B1199" s="353" t="s">
        <v>934</v>
      </c>
    </row>
    <row r="1200" spans="1:2" ht="15" customHeight="1" x14ac:dyDescent="0.25">
      <c r="A1200" s="353" t="s">
        <v>95</v>
      </c>
      <c r="B1200" s="353" t="s">
        <v>935</v>
      </c>
    </row>
    <row r="1201" spans="1:2" ht="15" customHeight="1" x14ac:dyDescent="0.25">
      <c r="A1201" s="353" t="s">
        <v>121</v>
      </c>
      <c r="B1201" s="353" t="s">
        <v>936</v>
      </c>
    </row>
    <row r="1202" spans="1:2" ht="15" customHeight="1" x14ac:dyDescent="0.25">
      <c r="A1202" s="353" t="s">
        <v>118</v>
      </c>
      <c r="B1202" s="353" t="s">
        <v>937</v>
      </c>
    </row>
    <row r="1203" spans="1:2" ht="15" customHeight="1" x14ac:dyDescent="0.25">
      <c r="A1203" s="353" t="s">
        <v>141</v>
      </c>
      <c r="B1203" s="353" t="s">
        <v>938</v>
      </c>
    </row>
    <row r="1204" spans="1:2" ht="15" customHeight="1" x14ac:dyDescent="0.25">
      <c r="A1204" s="353" t="s">
        <v>125</v>
      </c>
      <c r="B1204" s="353" t="s">
        <v>939</v>
      </c>
    </row>
    <row r="1205" spans="1:2" ht="15" customHeight="1" x14ac:dyDescent="0.25">
      <c r="A1205" s="353" t="s">
        <v>86</v>
      </c>
      <c r="B1205" s="353" t="s">
        <v>940</v>
      </c>
    </row>
    <row r="1206" spans="1:2" ht="15" customHeight="1" x14ac:dyDescent="0.25">
      <c r="A1206" s="353" t="s">
        <v>154</v>
      </c>
      <c r="B1206" s="353" t="s">
        <v>941</v>
      </c>
    </row>
    <row r="1207" spans="1:2" ht="15" customHeight="1" x14ac:dyDescent="0.25">
      <c r="A1207" s="353" t="s">
        <v>107</v>
      </c>
      <c r="B1207" s="353" t="s">
        <v>942</v>
      </c>
    </row>
    <row r="1208" spans="1:2" ht="15" customHeight="1" x14ac:dyDescent="0.25">
      <c r="A1208" s="353" t="s">
        <v>2406</v>
      </c>
      <c r="B1208" s="353" t="s">
        <v>2407</v>
      </c>
    </row>
    <row r="1209" spans="1:2" ht="15" customHeight="1" x14ac:dyDescent="0.25">
      <c r="A1209" s="353" t="s">
        <v>2408</v>
      </c>
      <c r="B1209" s="353" t="s">
        <v>2409</v>
      </c>
    </row>
    <row r="1210" spans="1:2" ht="15" customHeight="1" x14ac:dyDescent="0.25">
      <c r="A1210" s="353" t="s">
        <v>2410</v>
      </c>
      <c r="B1210" s="353" t="s">
        <v>2411</v>
      </c>
    </row>
    <row r="1211" spans="1:2" ht="15" customHeight="1" x14ac:dyDescent="0.25">
      <c r="A1211" s="353" t="s">
        <v>2412</v>
      </c>
      <c r="B1211" s="353" t="s">
        <v>2413</v>
      </c>
    </row>
    <row r="1212" spans="1:2" ht="15" customHeight="1" x14ac:dyDescent="0.25">
      <c r="A1212" s="353" t="s">
        <v>94</v>
      </c>
      <c r="B1212" s="353" t="s">
        <v>943</v>
      </c>
    </row>
    <row r="1213" spans="1:2" ht="15" customHeight="1" x14ac:dyDescent="0.25">
      <c r="A1213" s="353" t="s">
        <v>165</v>
      </c>
      <c r="B1213" s="353" t="s">
        <v>944</v>
      </c>
    </row>
    <row r="1214" spans="1:2" ht="15" customHeight="1" x14ac:dyDescent="0.25">
      <c r="A1214" s="353" t="s">
        <v>174</v>
      </c>
      <c r="B1214" s="353" t="s">
        <v>945</v>
      </c>
    </row>
    <row r="1215" spans="1:2" ht="15" customHeight="1" x14ac:dyDescent="0.25">
      <c r="A1215" s="353" t="s">
        <v>2414</v>
      </c>
      <c r="B1215" s="353" t="s">
        <v>2415</v>
      </c>
    </row>
    <row r="1216" spans="1:2" ht="15" customHeight="1" x14ac:dyDescent="0.25">
      <c r="A1216" s="353" t="s">
        <v>2416</v>
      </c>
      <c r="B1216" s="353" t="s">
        <v>2417</v>
      </c>
    </row>
    <row r="1217" spans="1:2" ht="15" customHeight="1" x14ac:dyDescent="0.25">
      <c r="A1217" s="353" t="s">
        <v>2418</v>
      </c>
      <c r="B1217" s="353" t="s">
        <v>2419</v>
      </c>
    </row>
    <row r="1218" spans="1:2" ht="15" customHeight="1" x14ac:dyDescent="0.25">
      <c r="A1218" s="353" t="s">
        <v>2420</v>
      </c>
      <c r="B1218" s="353" t="s">
        <v>2421</v>
      </c>
    </row>
    <row r="1219" spans="1:2" ht="15" customHeight="1" x14ac:dyDescent="0.25">
      <c r="A1219" s="353" t="s">
        <v>92</v>
      </c>
      <c r="B1219" s="353" t="s">
        <v>946</v>
      </c>
    </row>
    <row r="1220" spans="1:2" ht="15" customHeight="1" x14ac:dyDescent="0.25">
      <c r="A1220" s="353" t="s">
        <v>155</v>
      </c>
      <c r="B1220" s="353" t="s">
        <v>947</v>
      </c>
    </row>
    <row r="1221" spans="1:2" ht="15" customHeight="1" x14ac:dyDescent="0.25">
      <c r="A1221" s="353" t="s">
        <v>116</v>
      </c>
      <c r="B1221" s="353" t="s">
        <v>948</v>
      </c>
    </row>
    <row r="1222" spans="1:2" ht="15" customHeight="1" x14ac:dyDescent="0.25">
      <c r="A1222" s="353" t="s">
        <v>200</v>
      </c>
      <c r="B1222" s="353" t="s">
        <v>949</v>
      </c>
    </row>
    <row r="1223" spans="1:2" ht="15" customHeight="1" x14ac:dyDescent="0.25">
      <c r="A1223" s="353" t="s">
        <v>104</v>
      </c>
      <c r="B1223" s="353" t="s">
        <v>950</v>
      </c>
    </row>
    <row r="1224" spans="1:2" ht="15" customHeight="1" x14ac:dyDescent="0.25">
      <c r="A1224" s="353" t="s">
        <v>190</v>
      </c>
      <c r="B1224" s="353" t="s">
        <v>951</v>
      </c>
    </row>
    <row r="1225" spans="1:2" ht="15" customHeight="1" x14ac:dyDescent="0.25">
      <c r="A1225" s="353" t="s">
        <v>123</v>
      </c>
      <c r="B1225" s="353" t="s">
        <v>952</v>
      </c>
    </row>
    <row r="1226" spans="1:2" ht="15" customHeight="1" x14ac:dyDescent="0.25">
      <c r="A1226" s="353" t="s">
        <v>156</v>
      </c>
      <c r="B1226" s="353" t="s">
        <v>953</v>
      </c>
    </row>
    <row r="1227" spans="1:2" ht="15" customHeight="1" x14ac:dyDescent="0.25">
      <c r="A1227" s="353" t="s">
        <v>135</v>
      </c>
      <c r="B1227" s="353" t="s">
        <v>954</v>
      </c>
    </row>
    <row r="1228" spans="1:2" ht="15" customHeight="1" x14ac:dyDescent="0.25">
      <c r="A1228" s="353" t="s">
        <v>2422</v>
      </c>
      <c r="B1228" s="353" t="s">
        <v>2423</v>
      </c>
    </row>
    <row r="1229" spans="1:2" ht="15" customHeight="1" x14ac:dyDescent="0.25">
      <c r="A1229" s="353" t="s">
        <v>2424</v>
      </c>
      <c r="B1229" s="353" t="s">
        <v>2425</v>
      </c>
    </row>
    <row r="1230" spans="1:2" ht="15" customHeight="1" x14ac:dyDescent="0.25">
      <c r="A1230" s="353" t="s">
        <v>2426</v>
      </c>
      <c r="B1230" s="353" t="s">
        <v>2427</v>
      </c>
    </row>
    <row r="1231" spans="1:2" ht="15" customHeight="1" x14ac:dyDescent="0.25">
      <c r="A1231" s="353" t="s">
        <v>136</v>
      </c>
      <c r="B1231" s="353" t="s">
        <v>955</v>
      </c>
    </row>
    <row r="1232" spans="1:2" ht="15" customHeight="1" x14ac:dyDescent="0.25">
      <c r="A1232" s="353" t="s">
        <v>956</v>
      </c>
      <c r="B1232" s="353" t="s">
        <v>957</v>
      </c>
    </row>
    <row r="1233" spans="1:2" ht="15" customHeight="1" x14ac:dyDescent="0.25">
      <c r="A1233" s="353" t="s">
        <v>2428</v>
      </c>
      <c r="B1233" s="353" t="s">
        <v>2429</v>
      </c>
    </row>
    <row r="1234" spans="1:2" ht="15" customHeight="1" x14ac:dyDescent="0.25">
      <c r="A1234" s="353" t="s">
        <v>2430</v>
      </c>
      <c r="B1234" s="353" t="s">
        <v>2431</v>
      </c>
    </row>
    <row r="1235" spans="1:2" ht="15" customHeight="1" x14ac:dyDescent="0.25">
      <c r="A1235" s="353" t="s">
        <v>132</v>
      </c>
      <c r="B1235" s="353" t="s">
        <v>958</v>
      </c>
    </row>
    <row r="1236" spans="1:2" ht="15" customHeight="1" x14ac:dyDescent="0.25">
      <c r="A1236" s="353" t="s">
        <v>959</v>
      </c>
      <c r="B1236" s="353" t="s">
        <v>960</v>
      </c>
    </row>
    <row r="1237" spans="1:2" ht="15" customHeight="1" x14ac:dyDescent="0.25">
      <c r="A1237" s="353" t="s">
        <v>106</v>
      </c>
      <c r="B1237" s="353" t="s">
        <v>961</v>
      </c>
    </row>
    <row r="1238" spans="1:2" ht="15" customHeight="1" x14ac:dyDescent="0.25">
      <c r="A1238" s="353" t="s">
        <v>162</v>
      </c>
      <c r="B1238" s="353" t="s">
        <v>962</v>
      </c>
    </row>
    <row r="1239" spans="1:2" ht="15" customHeight="1" x14ac:dyDescent="0.25">
      <c r="A1239" s="353" t="s">
        <v>183</v>
      </c>
      <c r="B1239" s="353" t="s">
        <v>963</v>
      </c>
    </row>
    <row r="1240" spans="1:2" ht="15" customHeight="1" x14ac:dyDescent="0.25">
      <c r="A1240" s="353" t="s">
        <v>188</v>
      </c>
      <c r="B1240" s="353" t="s">
        <v>964</v>
      </c>
    </row>
    <row r="1241" spans="1:2" ht="15" customHeight="1" x14ac:dyDescent="0.25">
      <c r="A1241" s="353" t="s">
        <v>109</v>
      </c>
      <c r="B1241" s="353" t="s">
        <v>965</v>
      </c>
    </row>
    <row r="1242" spans="1:2" ht="15" customHeight="1" x14ac:dyDescent="0.25">
      <c r="A1242" s="353" t="s">
        <v>105</v>
      </c>
      <c r="B1242" s="353" t="s">
        <v>966</v>
      </c>
    </row>
    <row r="1243" spans="1:2" ht="15" customHeight="1" x14ac:dyDescent="0.25">
      <c r="A1243" s="353" t="s">
        <v>2432</v>
      </c>
      <c r="B1243" s="353" t="s">
        <v>2433</v>
      </c>
    </row>
    <row r="1244" spans="1:2" ht="15" customHeight="1" x14ac:dyDescent="0.25">
      <c r="A1244" s="353" t="s">
        <v>130</v>
      </c>
      <c r="B1244" s="353" t="s">
        <v>967</v>
      </c>
    </row>
    <row r="1245" spans="1:2" ht="15" customHeight="1" x14ac:dyDescent="0.25">
      <c r="A1245" s="353" t="s">
        <v>187</v>
      </c>
      <c r="B1245" s="353" t="s">
        <v>968</v>
      </c>
    </row>
    <row r="1246" spans="1:2" ht="15" customHeight="1" x14ac:dyDescent="0.25">
      <c r="A1246" s="353" t="s">
        <v>2434</v>
      </c>
      <c r="B1246" s="353" t="s">
        <v>2435</v>
      </c>
    </row>
    <row r="1247" spans="1:2" ht="15" customHeight="1" x14ac:dyDescent="0.25">
      <c r="A1247" s="353" t="s">
        <v>2436</v>
      </c>
      <c r="B1247" s="353" t="s">
        <v>2437</v>
      </c>
    </row>
    <row r="1248" spans="1:2" ht="15" customHeight="1" x14ac:dyDescent="0.25">
      <c r="A1248" s="353" t="s">
        <v>2438</v>
      </c>
      <c r="B1248" s="353" t="s">
        <v>2439</v>
      </c>
    </row>
    <row r="1249" spans="1:2" ht="15" customHeight="1" x14ac:dyDescent="0.25">
      <c r="A1249" s="353" t="s">
        <v>2440</v>
      </c>
      <c r="B1249" s="353" t="s">
        <v>2441</v>
      </c>
    </row>
    <row r="1250" spans="1:2" ht="15" customHeight="1" x14ac:dyDescent="0.25">
      <c r="A1250" s="353" t="s">
        <v>76</v>
      </c>
      <c r="B1250" s="353" t="s">
        <v>969</v>
      </c>
    </row>
    <row r="1251" spans="1:2" ht="15" customHeight="1" x14ac:dyDescent="0.25">
      <c r="A1251" s="353" t="s">
        <v>177</v>
      </c>
      <c r="B1251" s="353" t="s">
        <v>970</v>
      </c>
    </row>
    <row r="1252" spans="1:2" ht="15" customHeight="1" x14ac:dyDescent="0.25">
      <c r="A1252" s="353" t="s">
        <v>103</v>
      </c>
      <c r="B1252" s="353" t="s">
        <v>971</v>
      </c>
    </row>
    <row r="1253" spans="1:2" ht="15" customHeight="1" x14ac:dyDescent="0.25">
      <c r="A1253" s="353" t="s">
        <v>167</v>
      </c>
      <c r="B1253" s="353" t="s">
        <v>972</v>
      </c>
    </row>
    <row r="1254" spans="1:2" ht="15" customHeight="1" x14ac:dyDescent="0.25">
      <c r="A1254" s="353" t="s">
        <v>185</v>
      </c>
      <c r="B1254" s="353" t="s">
        <v>973</v>
      </c>
    </row>
    <row r="1255" spans="1:2" ht="15" customHeight="1" x14ac:dyDescent="0.25">
      <c r="A1255" s="353" t="s">
        <v>79</v>
      </c>
      <c r="B1255" s="353" t="s">
        <v>974</v>
      </c>
    </row>
    <row r="1256" spans="1:2" ht="15" customHeight="1" x14ac:dyDescent="0.25">
      <c r="A1256" s="353" t="s">
        <v>173</v>
      </c>
      <c r="B1256" s="353" t="s">
        <v>975</v>
      </c>
    </row>
    <row r="1257" spans="1:2" ht="15" customHeight="1" x14ac:dyDescent="0.25">
      <c r="A1257" s="353" t="s">
        <v>2442</v>
      </c>
      <c r="B1257" s="353" t="s">
        <v>2443</v>
      </c>
    </row>
    <row r="1258" spans="1:2" ht="15" customHeight="1" x14ac:dyDescent="0.25">
      <c r="A1258" s="353" t="s">
        <v>2444</v>
      </c>
      <c r="B1258" s="353" t="s">
        <v>2445</v>
      </c>
    </row>
    <row r="1259" spans="1:2" ht="15" customHeight="1" x14ac:dyDescent="0.25">
      <c r="A1259" s="353" t="s">
        <v>129</v>
      </c>
      <c r="B1259" s="353" t="s">
        <v>976</v>
      </c>
    </row>
    <row r="1260" spans="1:2" ht="15" customHeight="1" x14ac:dyDescent="0.25">
      <c r="A1260" s="353" t="s">
        <v>2446</v>
      </c>
      <c r="B1260" s="353" t="s">
        <v>2447</v>
      </c>
    </row>
    <row r="1261" spans="1:2" ht="15" customHeight="1" x14ac:dyDescent="0.25">
      <c r="A1261" s="353" t="s">
        <v>96</v>
      </c>
      <c r="B1261" s="353" t="s">
        <v>977</v>
      </c>
    </row>
    <row r="1262" spans="1:2" ht="15" customHeight="1" x14ac:dyDescent="0.25">
      <c r="A1262" s="353" t="s">
        <v>2448</v>
      </c>
      <c r="B1262" s="353" t="s">
        <v>2449</v>
      </c>
    </row>
    <row r="1263" spans="1:2" ht="15" customHeight="1" x14ac:dyDescent="0.25">
      <c r="A1263" s="353" t="s">
        <v>84</v>
      </c>
      <c r="B1263" s="353" t="s">
        <v>978</v>
      </c>
    </row>
    <row r="1264" spans="1:2" ht="15" customHeight="1" x14ac:dyDescent="0.25">
      <c r="A1264" s="353" t="s">
        <v>189</v>
      </c>
      <c r="B1264" s="353" t="s">
        <v>979</v>
      </c>
    </row>
    <row r="1265" spans="1:2" ht="15" customHeight="1" x14ac:dyDescent="0.25">
      <c r="A1265" s="353" t="s">
        <v>78</v>
      </c>
      <c r="B1265" s="353" t="s">
        <v>980</v>
      </c>
    </row>
    <row r="1266" spans="1:2" ht="15" customHeight="1" x14ac:dyDescent="0.25">
      <c r="A1266" s="353" t="s">
        <v>159</v>
      </c>
      <c r="B1266" s="353" t="s">
        <v>981</v>
      </c>
    </row>
    <row r="1267" spans="1:2" ht="15" customHeight="1" x14ac:dyDescent="0.25">
      <c r="A1267" s="353" t="s">
        <v>178</v>
      </c>
      <c r="B1267" s="353" t="s">
        <v>982</v>
      </c>
    </row>
    <row r="1268" spans="1:2" ht="15" customHeight="1" x14ac:dyDescent="0.25">
      <c r="A1268" s="353" t="s">
        <v>2450</v>
      </c>
      <c r="B1268" s="353" t="s">
        <v>2451</v>
      </c>
    </row>
    <row r="1269" spans="1:2" ht="15" customHeight="1" x14ac:dyDescent="0.25">
      <c r="A1269" s="353" t="s">
        <v>2452</v>
      </c>
      <c r="B1269" s="353" t="s">
        <v>2453</v>
      </c>
    </row>
    <row r="1270" spans="1:2" ht="15" customHeight="1" x14ac:dyDescent="0.25">
      <c r="A1270" s="353" t="s">
        <v>176</v>
      </c>
      <c r="B1270" s="353" t="s">
        <v>983</v>
      </c>
    </row>
    <row r="1271" spans="1:2" ht="15" customHeight="1" x14ac:dyDescent="0.25">
      <c r="A1271" s="353" t="s">
        <v>2454</v>
      </c>
      <c r="B1271" s="353" t="s">
        <v>2455</v>
      </c>
    </row>
    <row r="1272" spans="1:2" ht="15" customHeight="1" x14ac:dyDescent="0.25">
      <c r="A1272" s="353" t="s">
        <v>175</v>
      </c>
      <c r="B1272" s="353" t="s">
        <v>984</v>
      </c>
    </row>
    <row r="1273" spans="1:2" ht="15" customHeight="1" x14ac:dyDescent="0.25">
      <c r="A1273" s="353" t="s">
        <v>2456</v>
      </c>
      <c r="B1273" s="353" t="s">
        <v>2457</v>
      </c>
    </row>
    <row r="1274" spans="1:2" ht="15" customHeight="1" x14ac:dyDescent="0.25">
      <c r="A1274" s="353" t="s">
        <v>99</v>
      </c>
      <c r="B1274" s="353" t="s">
        <v>985</v>
      </c>
    </row>
    <row r="1275" spans="1:2" ht="15" customHeight="1" x14ac:dyDescent="0.25">
      <c r="A1275" s="353" t="s">
        <v>180</v>
      </c>
      <c r="B1275" s="353" t="s">
        <v>986</v>
      </c>
    </row>
    <row r="1276" spans="1:2" ht="15" customHeight="1" x14ac:dyDescent="0.25">
      <c r="A1276" s="353" t="s">
        <v>80</v>
      </c>
      <c r="B1276" s="353" t="s">
        <v>987</v>
      </c>
    </row>
    <row r="1277" spans="1:2" ht="15" customHeight="1" x14ac:dyDescent="0.25">
      <c r="A1277" s="353" t="s">
        <v>157</v>
      </c>
      <c r="B1277" s="353" t="s">
        <v>988</v>
      </c>
    </row>
    <row r="1278" spans="1:2" ht="15" customHeight="1" x14ac:dyDescent="0.25">
      <c r="A1278" s="353" t="s">
        <v>124</v>
      </c>
      <c r="B1278" s="353" t="s">
        <v>989</v>
      </c>
    </row>
    <row r="1279" spans="1:2" ht="15" customHeight="1" x14ac:dyDescent="0.25">
      <c r="A1279" s="353" t="s">
        <v>111</v>
      </c>
      <c r="B1279" s="353" t="s">
        <v>990</v>
      </c>
    </row>
    <row r="1280" spans="1:2" ht="15" customHeight="1" x14ac:dyDescent="0.25">
      <c r="A1280" s="353" t="s">
        <v>83</v>
      </c>
      <c r="B1280" s="353" t="s">
        <v>991</v>
      </c>
    </row>
    <row r="1281" spans="1:2" ht="15" customHeight="1" x14ac:dyDescent="0.25">
      <c r="A1281" s="353" t="s">
        <v>184</v>
      </c>
      <c r="B1281" s="353" t="s">
        <v>992</v>
      </c>
    </row>
    <row r="1282" spans="1:2" ht="15" customHeight="1" x14ac:dyDescent="0.25">
      <c r="A1282" s="353" t="s">
        <v>89</v>
      </c>
      <c r="B1282" s="353" t="s">
        <v>993</v>
      </c>
    </row>
    <row r="1283" spans="1:2" ht="15" customHeight="1" x14ac:dyDescent="0.25">
      <c r="A1283" s="353" t="s">
        <v>158</v>
      </c>
      <c r="B1283" s="353" t="s">
        <v>994</v>
      </c>
    </row>
    <row r="1284" spans="1:2" ht="15" customHeight="1" x14ac:dyDescent="0.25">
      <c r="A1284" s="353" t="s">
        <v>2458</v>
      </c>
      <c r="B1284" s="353" t="s">
        <v>2459</v>
      </c>
    </row>
    <row r="1285" spans="1:2" ht="15" customHeight="1" x14ac:dyDescent="0.25">
      <c r="A1285" s="353" t="s">
        <v>2460</v>
      </c>
      <c r="B1285" s="353" t="s">
        <v>2461</v>
      </c>
    </row>
    <row r="1286" spans="1:2" ht="15" customHeight="1" x14ac:dyDescent="0.25">
      <c r="A1286" s="353" t="s">
        <v>2462</v>
      </c>
      <c r="B1286" s="353" t="s">
        <v>2463</v>
      </c>
    </row>
    <row r="1287" spans="1:2" ht="15" customHeight="1" x14ac:dyDescent="0.25">
      <c r="A1287" s="353" t="s">
        <v>134</v>
      </c>
      <c r="B1287" s="353" t="s">
        <v>995</v>
      </c>
    </row>
    <row r="1288" spans="1:2" ht="15" customHeight="1" x14ac:dyDescent="0.25">
      <c r="A1288" s="353" t="s">
        <v>97</v>
      </c>
      <c r="B1288" s="353" t="s">
        <v>996</v>
      </c>
    </row>
    <row r="1289" spans="1:2" ht="15" customHeight="1" x14ac:dyDescent="0.25">
      <c r="A1289" s="353" t="s">
        <v>168</v>
      </c>
      <c r="B1289" s="353" t="s">
        <v>997</v>
      </c>
    </row>
    <row r="1290" spans="1:2" ht="15" customHeight="1" x14ac:dyDescent="0.25">
      <c r="A1290" s="353" t="s">
        <v>2464</v>
      </c>
      <c r="B1290" s="353" t="s">
        <v>2465</v>
      </c>
    </row>
    <row r="1291" spans="1:2" ht="15" customHeight="1" x14ac:dyDescent="0.25">
      <c r="A1291" s="353" t="s">
        <v>2466</v>
      </c>
      <c r="B1291" s="353" t="s">
        <v>2467</v>
      </c>
    </row>
    <row r="1292" spans="1:2" ht="15" customHeight="1" x14ac:dyDescent="0.25">
      <c r="A1292" s="353" t="s">
        <v>88</v>
      </c>
      <c r="B1292" s="353" t="s">
        <v>998</v>
      </c>
    </row>
    <row r="1293" spans="1:2" ht="15" customHeight="1" x14ac:dyDescent="0.25">
      <c r="A1293" s="353" t="s">
        <v>999</v>
      </c>
      <c r="B1293" s="353" t="s">
        <v>1000</v>
      </c>
    </row>
    <row r="1294" spans="1:2" ht="15" customHeight="1" x14ac:dyDescent="0.25">
      <c r="A1294" s="353" t="s">
        <v>144</v>
      </c>
      <c r="B1294" s="353" t="s">
        <v>1001</v>
      </c>
    </row>
    <row r="1295" spans="1:2" ht="15" customHeight="1" x14ac:dyDescent="0.25">
      <c r="A1295" s="353" t="s">
        <v>93</v>
      </c>
      <c r="B1295" s="353" t="s">
        <v>1002</v>
      </c>
    </row>
    <row r="1296" spans="1:2" ht="15" customHeight="1" x14ac:dyDescent="0.25">
      <c r="A1296" s="353" t="s">
        <v>163</v>
      </c>
      <c r="B1296" s="353" t="s">
        <v>1003</v>
      </c>
    </row>
    <row r="1297" spans="1:2" ht="15" customHeight="1" x14ac:dyDescent="0.25">
      <c r="A1297" s="353" t="s">
        <v>133</v>
      </c>
      <c r="B1297" s="353" t="s">
        <v>1004</v>
      </c>
    </row>
    <row r="1298" spans="1:2" ht="15" customHeight="1" x14ac:dyDescent="0.25">
      <c r="A1298" s="353" t="s">
        <v>199</v>
      </c>
      <c r="B1298" s="353" t="s">
        <v>1005</v>
      </c>
    </row>
    <row r="1299" spans="1:2" ht="15" customHeight="1" x14ac:dyDescent="0.25">
      <c r="A1299" s="353" t="s">
        <v>120</v>
      </c>
      <c r="B1299" s="353" t="s">
        <v>1006</v>
      </c>
    </row>
    <row r="1300" spans="1:2" ht="15" customHeight="1" x14ac:dyDescent="0.25">
      <c r="A1300" s="353" t="s">
        <v>2468</v>
      </c>
      <c r="B1300" s="353" t="s">
        <v>2469</v>
      </c>
    </row>
    <row r="1301" spans="1:2" ht="15" customHeight="1" x14ac:dyDescent="0.25">
      <c r="A1301" s="353" t="s">
        <v>142</v>
      </c>
      <c r="B1301" s="353" t="s">
        <v>1007</v>
      </c>
    </row>
    <row r="1302" spans="1:2" ht="15" customHeight="1" x14ac:dyDescent="0.25">
      <c r="A1302" s="353" t="s">
        <v>100</v>
      </c>
      <c r="B1302" s="353" t="s">
        <v>1008</v>
      </c>
    </row>
    <row r="1303" spans="1:2" ht="15" customHeight="1" x14ac:dyDescent="0.25">
      <c r="A1303" s="353" t="s">
        <v>1009</v>
      </c>
      <c r="B1303" s="353" t="s">
        <v>1010</v>
      </c>
    </row>
    <row r="1304" spans="1:2" ht="15" customHeight="1" x14ac:dyDescent="0.25">
      <c r="A1304" s="353" t="s">
        <v>146</v>
      </c>
      <c r="B1304" s="353" t="s">
        <v>1011</v>
      </c>
    </row>
    <row r="1305" spans="1:2" ht="15" customHeight="1" x14ac:dyDescent="0.25">
      <c r="A1305" s="353" t="s">
        <v>122</v>
      </c>
      <c r="B1305" s="353" t="s">
        <v>1012</v>
      </c>
    </row>
    <row r="1306" spans="1:2" ht="15" customHeight="1" x14ac:dyDescent="0.25">
      <c r="A1306" s="353" t="s">
        <v>193</v>
      </c>
      <c r="B1306" s="353" t="s">
        <v>1013</v>
      </c>
    </row>
    <row r="1307" spans="1:2" ht="15" customHeight="1" x14ac:dyDescent="0.25">
      <c r="A1307" s="353" t="s">
        <v>138</v>
      </c>
      <c r="B1307" s="353" t="s">
        <v>1014</v>
      </c>
    </row>
    <row r="1308" spans="1:2" ht="15" customHeight="1" x14ac:dyDescent="0.25">
      <c r="A1308" s="353" t="s">
        <v>2470</v>
      </c>
      <c r="B1308" s="353" t="s">
        <v>2471</v>
      </c>
    </row>
    <row r="1309" spans="1:2" ht="15" customHeight="1" x14ac:dyDescent="0.25">
      <c r="A1309" s="353" t="s">
        <v>194</v>
      </c>
      <c r="B1309" s="353" t="s">
        <v>1015</v>
      </c>
    </row>
    <row r="1310" spans="1:2" ht="15" customHeight="1" x14ac:dyDescent="0.25">
      <c r="A1310" s="353" t="s">
        <v>1016</v>
      </c>
      <c r="B1310" s="353" t="s">
        <v>1017</v>
      </c>
    </row>
    <row r="1311" spans="1:2" ht="15" customHeight="1" x14ac:dyDescent="0.25">
      <c r="A1311" s="353" t="s">
        <v>2472</v>
      </c>
      <c r="B1311" s="353" t="s">
        <v>2473</v>
      </c>
    </row>
    <row r="1312" spans="1:2" ht="15" customHeight="1" x14ac:dyDescent="0.25">
      <c r="A1312" s="353" t="s">
        <v>126</v>
      </c>
      <c r="B1312" s="353" t="s">
        <v>1018</v>
      </c>
    </row>
    <row r="1313" spans="1:2" ht="15" customHeight="1" x14ac:dyDescent="0.25">
      <c r="A1313" s="353" t="s">
        <v>198</v>
      </c>
      <c r="B1313" s="353" t="s">
        <v>1019</v>
      </c>
    </row>
    <row r="1314" spans="1:2" ht="15" customHeight="1" x14ac:dyDescent="0.25">
      <c r="A1314" s="353" t="s">
        <v>150</v>
      </c>
      <c r="B1314" s="353" t="s">
        <v>1020</v>
      </c>
    </row>
    <row r="1315" spans="1:2" ht="15" customHeight="1" x14ac:dyDescent="0.25">
      <c r="A1315" s="353" t="s">
        <v>1021</v>
      </c>
      <c r="B1315" s="353" t="s">
        <v>1022</v>
      </c>
    </row>
    <row r="1316" spans="1:2" ht="15" customHeight="1" x14ac:dyDescent="0.25">
      <c r="A1316" s="353" t="s">
        <v>102</v>
      </c>
      <c r="B1316" s="353" t="s">
        <v>1023</v>
      </c>
    </row>
    <row r="1317" spans="1:2" ht="15" customHeight="1" x14ac:dyDescent="0.25">
      <c r="A1317" s="353" t="s">
        <v>161</v>
      </c>
      <c r="B1317" s="353" t="s">
        <v>1024</v>
      </c>
    </row>
    <row r="1318" spans="1:2" ht="15" customHeight="1" x14ac:dyDescent="0.25">
      <c r="A1318" s="353" t="s">
        <v>117</v>
      </c>
      <c r="B1318" s="353" t="s">
        <v>1025</v>
      </c>
    </row>
    <row r="1319" spans="1:2" ht="15" customHeight="1" x14ac:dyDescent="0.25">
      <c r="A1319" s="353" t="s">
        <v>2474</v>
      </c>
      <c r="B1319" s="353" t="s">
        <v>2475</v>
      </c>
    </row>
    <row r="1320" spans="1:2" ht="15" customHeight="1" x14ac:dyDescent="0.25">
      <c r="A1320" s="353" t="s">
        <v>2476</v>
      </c>
      <c r="B1320" s="353" t="s">
        <v>2477</v>
      </c>
    </row>
    <row r="1321" spans="1:2" ht="15" customHeight="1" x14ac:dyDescent="0.25">
      <c r="A1321" s="353" t="s">
        <v>101</v>
      </c>
      <c r="B1321" s="353" t="s">
        <v>1026</v>
      </c>
    </row>
    <row r="1322" spans="1:2" ht="15" customHeight="1" x14ac:dyDescent="0.25">
      <c r="A1322" s="353" t="s">
        <v>2478</v>
      </c>
      <c r="B1322" s="353" t="s">
        <v>2479</v>
      </c>
    </row>
    <row r="1323" spans="1:2" ht="15" customHeight="1" x14ac:dyDescent="0.25">
      <c r="A1323" s="353" t="s">
        <v>131</v>
      </c>
      <c r="B1323" s="353" t="s">
        <v>1027</v>
      </c>
    </row>
    <row r="1324" spans="1:2" ht="15" customHeight="1" x14ac:dyDescent="0.25">
      <c r="A1324" s="353" t="s">
        <v>1028</v>
      </c>
      <c r="B1324" s="353" t="s">
        <v>1029</v>
      </c>
    </row>
    <row r="1325" spans="1:2" ht="15" customHeight="1" x14ac:dyDescent="0.25">
      <c r="A1325" s="353" t="s">
        <v>149</v>
      </c>
      <c r="B1325" s="353" t="s">
        <v>1030</v>
      </c>
    </row>
    <row r="1326" spans="1:2" ht="15" customHeight="1" x14ac:dyDescent="0.25">
      <c r="A1326" s="353" t="s">
        <v>91</v>
      </c>
      <c r="B1326" s="353" t="s">
        <v>1031</v>
      </c>
    </row>
    <row r="1327" spans="1:2" ht="15" customHeight="1" x14ac:dyDescent="0.25">
      <c r="A1327" s="353" t="s">
        <v>110</v>
      </c>
      <c r="B1327" s="353" t="s">
        <v>1032</v>
      </c>
    </row>
    <row r="1328" spans="1:2" ht="15" customHeight="1" x14ac:dyDescent="0.25">
      <c r="A1328" s="353" t="s">
        <v>2480</v>
      </c>
      <c r="B1328" s="353" t="s">
        <v>2481</v>
      </c>
    </row>
    <row r="1329" spans="1:2" ht="15" customHeight="1" x14ac:dyDescent="0.25">
      <c r="A1329" s="353" t="s">
        <v>81</v>
      </c>
      <c r="B1329" s="353" t="s">
        <v>1033</v>
      </c>
    </row>
    <row r="1330" spans="1:2" ht="15" customHeight="1" x14ac:dyDescent="0.25">
      <c r="A1330" s="353" t="s">
        <v>197</v>
      </c>
      <c r="B1330" s="353" t="s">
        <v>1034</v>
      </c>
    </row>
    <row r="1331" spans="1:2" ht="15" customHeight="1" x14ac:dyDescent="0.25">
      <c r="A1331" s="353" t="s">
        <v>181</v>
      </c>
      <c r="B1331" s="353" t="s">
        <v>1035</v>
      </c>
    </row>
    <row r="1332" spans="1:2" ht="15" customHeight="1" x14ac:dyDescent="0.25">
      <c r="A1332" s="353" t="s">
        <v>2482</v>
      </c>
      <c r="B1332" s="353" t="s">
        <v>2483</v>
      </c>
    </row>
    <row r="1333" spans="1:2" ht="15" customHeight="1" x14ac:dyDescent="0.25">
      <c r="A1333" s="353" t="s">
        <v>82</v>
      </c>
      <c r="B1333" s="353" t="s">
        <v>1036</v>
      </c>
    </row>
    <row r="1334" spans="1:2" ht="15" customHeight="1" x14ac:dyDescent="0.25">
      <c r="A1334" s="353" t="s">
        <v>87</v>
      </c>
      <c r="B1334" s="353" t="s">
        <v>1037</v>
      </c>
    </row>
    <row r="1335" spans="1:2" ht="15" customHeight="1" x14ac:dyDescent="0.25">
      <c r="A1335" s="353" t="s">
        <v>2484</v>
      </c>
      <c r="B1335" s="353" t="s">
        <v>2485</v>
      </c>
    </row>
    <row r="1336" spans="1:2" ht="15" customHeight="1" x14ac:dyDescent="0.25">
      <c r="A1336" s="353" t="s">
        <v>115</v>
      </c>
      <c r="B1336" s="353" t="s">
        <v>1038</v>
      </c>
    </row>
    <row r="1337" spans="1:2" ht="15" customHeight="1" x14ac:dyDescent="0.25">
      <c r="A1337" s="353" t="s">
        <v>202</v>
      </c>
      <c r="B1337" s="353" t="s">
        <v>1039</v>
      </c>
    </row>
    <row r="1338" spans="1:2" ht="15" customHeight="1" x14ac:dyDescent="0.25">
      <c r="A1338" s="353" t="s">
        <v>2486</v>
      </c>
      <c r="B1338" s="353" t="s">
        <v>2487</v>
      </c>
    </row>
    <row r="1339" spans="1:2" ht="15" customHeight="1" x14ac:dyDescent="0.25">
      <c r="A1339" s="353" t="s">
        <v>2488</v>
      </c>
      <c r="B1339" s="353" t="s">
        <v>2489</v>
      </c>
    </row>
    <row r="1340" spans="1:2" ht="15" customHeight="1" x14ac:dyDescent="0.25">
      <c r="A1340" s="353" t="s">
        <v>2490</v>
      </c>
      <c r="B1340" s="353" t="s">
        <v>2491</v>
      </c>
    </row>
    <row r="1341" spans="1:2" ht="15" customHeight="1" x14ac:dyDescent="0.25">
      <c r="A1341" s="353" t="s">
        <v>74</v>
      </c>
      <c r="B1341" s="353" t="s">
        <v>1040</v>
      </c>
    </row>
    <row r="1342" spans="1:2" ht="15" customHeight="1" x14ac:dyDescent="0.25">
      <c r="A1342" s="353" t="s">
        <v>148</v>
      </c>
      <c r="B1342" s="353" t="s">
        <v>1041</v>
      </c>
    </row>
    <row r="1343" spans="1:2" ht="15" customHeight="1" x14ac:dyDescent="0.25">
      <c r="A1343" s="353" t="s">
        <v>2492</v>
      </c>
      <c r="B1343" s="353" t="s">
        <v>2493</v>
      </c>
    </row>
    <row r="1344" spans="1:2" ht="15" customHeight="1" x14ac:dyDescent="0.25">
      <c r="A1344" s="353" t="s">
        <v>98</v>
      </c>
      <c r="B1344" s="353" t="s">
        <v>1042</v>
      </c>
    </row>
    <row r="1345" spans="1:2" ht="15" customHeight="1" x14ac:dyDescent="0.25">
      <c r="A1345" s="353" t="s">
        <v>160</v>
      </c>
      <c r="B1345" s="353" t="s">
        <v>1043</v>
      </c>
    </row>
    <row r="1346" spans="1:2" ht="15" customHeight="1" x14ac:dyDescent="0.25">
      <c r="A1346" s="353" t="s">
        <v>137</v>
      </c>
      <c r="B1346" s="353" t="s">
        <v>1044</v>
      </c>
    </row>
    <row r="1347" spans="1:2" ht="15" customHeight="1" x14ac:dyDescent="0.25">
      <c r="A1347" s="353" t="s">
        <v>2494</v>
      </c>
      <c r="B1347" s="353" t="s">
        <v>2495</v>
      </c>
    </row>
    <row r="1348" spans="1:2" ht="15" customHeight="1" x14ac:dyDescent="0.25">
      <c r="A1348" s="353" t="s">
        <v>2496</v>
      </c>
      <c r="B1348" s="353" t="s">
        <v>2497</v>
      </c>
    </row>
    <row r="1349" spans="1:2" ht="15" customHeight="1" x14ac:dyDescent="0.25">
      <c r="A1349" s="353" t="s">
        <v>2498</v>
      </c>
      <c r="B1349" s="353" t="s">
        <v>2499</v>
      </c>
    </row>
    <row r="1350" spans="1:2" ht="15" customHeight="1" x14ac:dyDescent="0.25">
      <c r="A1350" s="353" t="s">
        <v>2500</v>
      </c>
      <c r="B1350" s="353" t="s">
        <v>2501</v>
      </c>
    </row>
    <row r="1351" spans="1:2" ht="15" customHeight="1" x14ac:dyDescent="0.25">
      <c r="A1351" s="353" t="s">
        <v>201</v>
      </c>
      <c r="B1351" s="353" t="s">
        <v>1045</v>
      </c>
    </row>
    <row r="1352" spans="1:2" ht="15" customHeight="1" x14ac:dyDescent="0.25">
      <c r="A1352" s="353" t="s">
        <v>2502</v>
      </c>
      <c r="B1352" s="353" t="s">
        <v>2503</v>
      </c>
    </row>
    <row r="1353" spans="1:2" ht="15" customHeight="1" x14ac:dyDescent="0.25">
      <c r="A1353" s="353" t="s">
        <v>2504</v>
      </c>
      <c r="B1353" s="353" t="s">
        <v>2505</v>
      </c>
    </row>
    <row r="1354" spans="1:2" ht="15" customHeight="1" x14ac:dyDescent="0.25">
      <c r="A1354" s="353" t="s">
        <v>114</v>
      </c>
      <c r="B1354" s="353" t="s">
        <v>1046</v>
      </c>
    </row>
    <row r="1355" spans="1:2" ht="15" customHeight="1" x14ac:dyDescent="0.25">
      <c r="A1355" s="353" t="s">
        <v>2506</v>
      </c>
      <c r="B1355" s="353" t="s">
        <v>2507</v>
      </c>
    </row>
    <row r="1356" spans="1:2" ht="15" customHeight="1" x14ac:dyDescent="0.25">
      <c r="A1356" s="353" t="s">
        <v>90</v>
      </c>
      <c r="B1356" s="353" t="s">
        <v>1047</v>
      </c>
    </row>
    <row r="1357" spans="1:2" ht="15" customHeight="1" x14ac:dyDescent="0.25">
      <c r="A1357" s="353" t="s">
        <v>170</v>
      </c>
      <c r="B1357" s="353" t="s">
        <v>1048</v>
      </c>
    </row>
    <row r="1358" spans="1:2" ht="15" customHeight="1" x14ac:dyDescent="0.25">
      <c r="A1358" s="353" t="s">
        <v>140</v>
      </c>
      <c r="B1358" s="353" t="s">
        <v>1049</v>
      </c>
    </row>
    <row r="1359" spans="1:2" ht="15" customHeight="1" x14ac:dyDescent="0.25">
      <c r="A1359" s="353" t="s">
        <v>179</v>
      </c>
      <c r="B1359" s="353" t="s">
        <v>1050</v>
      </c>
    </row>
    <row r="1360" spans="1:2" ht="15" customHeight="1" x14ac:dyDescent="0.25">
      <c r="A1360" s="353" t="s">
        <v>2508</v>
      </c>
      <c r="B1360" s="353" t="s">
        <v>2509</v>
      </c>
    </row>
    <row r="1361" spans="1:2" ht="15" customHeight="1" x14ac:dyDescent="0.25">
      <c r="A1361" s="353" t="s">
        <v>2510</v>
      </c>
      <c r="B1361" s="353" t="s">
        <v>2511</v>
      </c>
    </row>
    <row r="1362" spans="1:2" ht="15" customHeight="1" x14ac:dyDescent="0.25">
      <c r="A1362" s="353" t="s">
        <v>2512</v>
      </c>
      <c r="B1362" s="353" t="s">
        <v>2513</v>
      </c>
    </row>
    <row r="1363" spans="1:2" ht="15" customHeight="1" x14ac:dyDescent="0.25">
      <c r="A1363" s="353" t="s">
        <v>2514</v>
      </c>
      <c r="B1363" s="353" t="s">
        <v>2515</v>
      </c>
    </row>
    <row r="1364" spans="1:2" ht="15" customHeight="1" x14ac:dyDescent="0.25">
      <c r="A1364" s="353" t="s">
        <v>113</v>
      </c>
      <c r="B1364" s="353" t="s">
        <v>1051</v>
      </c>
    </row>
    <row r="1365" spans="1:2" ht="15" customHeight="1" x14ac:dyDescent="0.25">
      <c r="A1365" s="353" t="s">
        <v>196</v>
      </c>
      <c r="B1365" s="353" t="s">
        <v>1052</v>
      </c>
    </row>
    <row r="1366" spans="1:2" ht="15" customHeight="1" x14ac:dyDescent="0.25">
      <c r="A1366" s="353" t="s">
        <v>2516</v>
      </c>
      <c r="B1366" s="353" t="s">
        <v>2517</v>
      </c>
    </row>
    <row r="1367" spans="1:2" ht="15" customHeight="1" x14ac:dyDescent="0.25">
      <c r="A1367" s="353" t="s">
        <v>2518</v>
      </c>
      <c r="B1367" s="353" t="s">
        <v>2519</v>
      </c>
    </row>
    <row r="1368" spans="1:2" ht="15" customHeight="1" x14ac:dyDescent="0.25">
      <c r="A1368" s="353" t="s">
        <v>2520</v>
      </c>
      <c r="B1368" s="353" t="s">
        <v>2521</v>
      </c>
    </row>
    <row r="1369" spans="1:2" ht="15" customHeight="1" x14ac:dyDescent="0.25">
      <c r="A1369" s="353" t="s">
        <v>2522</v>
      </c>
      <c r="B1369" s="353" t="s">
        <v>2523</v>
      </c>
    </row>
    <row r="1370" spans="1:2" ht="15" customHeight="1" x14ac:dyDescent="0.25">
      <c r="A1370" s="353" t="s">
        <v>143</v>
      </c>
      <c r="B1370" s="353" t="s">
        <v>1053</v>
      </c>
    </row>
    <row r="1371" spans="1:2" ht="15" customHeight="1" x14ac:dyDescent="0.25">
      <c r="A1371" s="353" t="s">
        <v>128</v>
      </c>
      <c r="B1371" s="353" t="s">
        <v>1054</v>
      </c>
    </row>
    <row r="1372" spans="1:2" ht="15" customHeight="1" x14ac:dyDescent="0.25">
      <c r="A1372" s="353" t="s">
        <v>182</v>
      </c>
      <c r="B1372" s="353" t="s">
        <v>1055</v>
      </c>
    </row>
    <row r="1373" spans="1:2" ht="15" customHeight="1" x14ac:dyDescent="0.25">
      <c r="A1373" s="353" t="s">
        <v>2524</v>
      </c>
      <c r="B1373" s="353" t="s">
        <v>2525</v>
      </c>
    </row>
    <row r="1374" spans="1:2" ht="15" customHeight="1" x14ac:dyDescent="0.25">
      <c r="A1374" s="353" t="s">
        <v>1056</v>
      </c>
      <c r="B1374" s="353" t="s">
        <v>1057</v>
      </c>
    </row>
    <row r="1375" spans="1:2" ht="15" customHeight="1" x14ac:dyDescent="0.25">
      <c r="A1375" s="353" t="s">
        <v>2526</v>
      </c>
      <c r="B1375" s="353" t="s">
        <v>2527</v>
      </c>
    </row>
    <row r="1376" spans="1:2" ht="15" customHeight="1" x14ac:dyDescent="0.25">
      <c r="A1376" s="353" t="s">
        <v>166</v>
      </c>
      <c r="B1376" s="353" t="s">
        <v>1058</v>
      </c>
    </row>
    <row r="1377" spans="1:2" ht="15" customHeight="1" x14ac:dyDescent="0.25">
      <c r="A1377" s="353" t="s">
        <v>151</v>
      </c>
      <c r="B1377" s="353" t="s">
        <v>1059</v>
      </c>
    </row>
    <row r="1378" spans="1:2" ht="15" customHeight="1" x14ac:dyDescent="0.25">
      <c r="A1378" s="353" t="s">
        <v>119</v>
      </c>
      <c r="B1378" s="353" t="s">
        <v>1060</v>
      </c>
    </row>
    <row r="1379" spans="1:2" ht="15" customHeight="1" x14ac:dyDescent="0.25">
      <c r="A1379" s="353" t="s">
        <v>2528</v>
      </c>
      <c r="B1379" s="353" t="s">
        <v>2529</v>
      </c>
    </row>
    <row r="1380" spans="1:2" ht="15" customHeight="1" x14ac:dyDescent="0.25">
      <c r="A1380" s="353" t="s">
        <v>2530</v>
      </c>
      <c r="B1380" s="353" t="s">
        <v>2531</v>
      </c>
    </row>
    <row r="1381" spans="1:2" ht="15" customHeight="1" x14ac:dyDescent="0.25">
      <c r="A1381" s="353" t="s">
        <v>2532</v>
      </c>
      <c r="B1381" s="353" t="s">
        <v>2533</v>
      </c>
    </row>
    <row r="1382" spans="1:2" ht="15" customHeight="1" x14ac:dyDescent="0.25">
      <c r="A1382" s="353" t="s">
        <v>2534</v>
      </c>
      <c r="B1382" s="353" t="s">
        <v>2535</v>
      </c>
    </row>
    <row r="1383" spans="1:2" ht="15" customHeight="1" x14ac:dyDescent="0.25">
      <c r="A1383" s="353" t="s">
        <v>186</v>
      </c>
      <c r="B1383" s="353" t="s">
        <v>1061</v>
      </c>
    </row>
    <row r="1384" spans="1:2" ht="15" customHeight="1" x14ac:dyDescent="0.25">
      <c r="A1384" s="353" t="s">
        <v>2536</v>
      </c>
      <c r="B1384" s="353" t="s">
        <v>2537</v>
      </c>
    </row>
    <row r="1385" spans="1:2" ht="15" customHeight="1" x14ac:dyDescent="0.25">
      <c r="A1385" s="353" t="s">
        <v>2538</v>
      </c>
      <c r="B1385" s="353" t="s">
        <v>2539</v>
      </c>
    </row>
    <row r="1386" spans="1:2" ht="15" customHeight="1" x14ac:dyDescent="0.25">
      <c r="A1386" s="353" t="s">
        <v>2540</v>
      </c>
      <c r="B1386" s="353" t="s">
        <v>2541</v>
      </c>
    </row>
    <row r="1387" spans="1:2" ht="15" customHeight="1" x14ac:dyDescent="0.25">
      <c r="A1387" s="353" t="s">
        <v>2542</v>
      </c>
      <c r="B1387" s="353" t="s">
        <v>2543</v>
      </c>
    </row>
    <row r="1388" spans="1:2" ht="15" customHeight="1" x14ac:dyDescent="0.25">
      <c r="A1388" s="353" t="s">
        <v>2544</v>
      </c>
      <c r="B1388" s="353" t="s">
        <v>2545</v>
      </c>
    </row>
    <row r="1389" spans="1:2" ht="15" customHeight="1" x14ac:dyDescent="0.25">
      <c r="A1389" s="353" t="s">
        <v>2546</v>
      </c>
      <c r="B1389" s="353" t="s">
        <v>2547</v>
      </c>
    </row>
    <row r="1390" spans="1:2" ht="15" customHeight="1" x14ac:dyDescent="0.25">
      <c r="A1390" s="353" t="s">
        <v>2548</v>
      </c>
      <c r="B1390" s="353" t="s">
        <v>2549</v>
      </c>
    </row>
    <row r="1391" spans="1:2" ht="15" customHeight="1" x14ac:dyDescent="0.25">
      <c r="A1391" s="353" t="s">
        <v>2550</v>
      </c>
      <c r="B1391" s="353" t="s">
        <v>2551</v>
      </c>
    </row>
    <row r="1392" spans="1:2" ht="15" customHeight="1" x14ac:dyDescent="0.25">
      <c r="A1392" s="353" t="s">
        <v>2552</v>
      </c>
      <c r="B1392" s="353" t="s">
        <v>2553</v>
      </c>
    </row>
    <row r="1393" spans="1:2" ht="15" customHeight="1" x14ac:dyDescent="0.25">
      <c r="A1393" s="353" t="s">
        <v>1062</v>
      </c>
      <c r="B1393" s="353" t="s">
        <v>1063</v>
      </c>
    </row>
    <row r="1394" spans="1:2" ht="15" customHeight="1" x14ac:dyDescent="0.25">
      <c r="A1394" s="353" t="s">
        <v>108</v>
      </c>
      <c r="B1394" s="353" t="s">
        <v>1064</v>
      </c>
    </row>
    <row r="1395" spans="1:2" ht="15" customHeight="1" x14ac:dyDescent="0.25">
      <c r="A1395" s="353" t="s">
        <v>164</v>
      </c>
      <c r="B1395" s="353" t="s">
        <v>1065</v>
      </c>
    </row>
    <row r="1396" spans="1:2" ht="15" customHeight="1" x14ac:dyDescent="0.25">
      <c r="A1396" s="353" t="s">
        <v>145</v>
      </c>
      <c r="B1396" s="353" t="s">
        <v>1066</v>
      </c>
    </row>
    <row r="1397" spans="1:2" ht="15" customHeight="1" x14ac:dyDescent="0.25">
      <c r="A1397" s="353" t="s">
        <v>2554</v>
      </c>
      <c r="B1397" s="353" t="s">
        <v>2555</v>
      </c>
    </row>
    <row r="1398" spans="1:2" ht="15" customHeight="1" x14ac:dyDescent="0.25">
      <c r="A1398" s="353" t="s">
        <v>2556</v>
      </c>
      <c r="B1398" s="353" t="s">
        <v>2557</v>
      </c>
    </row>
    <row r="1399" spans="1:2" ht="15" customHeight="1" x14ac:dyDescent="0.25">
      <c r="A1399" s="353" t="s">
        <v>2558</v>
      </c>
      <c r="B1399" s="353" t="s">
        <v>2559</v>
      </c>
    </row>
    <row r="1400" spans="1:2" ht="15" customHeight="1" x14ac:dyDescent="0.25">
      <c r="A1400" s="353" t="s">
        <v>2560</v>
      </c>
      <c r="B1400" s="353" t="s">
        <v>2561</v>
      </c>
    </row>
    <row r="1401" spans="1:2" ht="15" customHeight="1" x14ac:dyDescent="0.25">
      <c r="A1401" s="353" t="s">
        <v>1067</v>
      </c>
      <c r="B1401" s="353" t="s">
        <v>1068</v>
      </c>
    </row>
    <row r="1402" spans="1:2" ht="15" customHeight="1" x14ac:dyDescent="0.25">
      <c r="A1402" s="353" t="s">
        <v>2562</v>
      </c>
      <c r="B1402" s="353" t="s">
        <v>2563</v>
      </c>
    </row>
    <row r="1403" spans="1:2" ht="15" customHeight="1" x14ac:dyDescent="0.25">
      <c r="A1403" s="353" t="s">
        <v>127</v>
      </c>
      <c r="B1403" s="353" t="s">
        <v>1069</v>
      </c>
    </row>
    <row r="1404" spans="1:2" ht="15" customHeight="1" x14ac:dyDescent="0.25">
      <c r="A1404" s="353" t="s">
        <v>1070</v>
      </c>
      <c r="B1404" s="353" t="s">
        <v>1071</v>
      </c>
    </row>
    <row r="1405" spans="1:2" ht="15" customHeight="1" x14ac:dyDescent="0.25">
      <c r="A1405" s="353" t="s">
        <v>2564</v>
      </c>
      <c r="B1405" s="353" t="s">
        <v>2565</v>
      </c>
    </row>
    <row r="1406" spans="1:2" ht="15" customHeight="1" x14ac:dyDescent="0.25">
      <c r="A1406" s="353" t="s">
        <v>2566</v>
      </c>
      <c r="B1406" s="353" t="s">
        <v>2567</v>
      </c>
    </row>
    <row r="1407" spans="1:2" ht="15" customHeight="1" x14ac:dyDescent="0.25">
      <c r="A1407" s="353" t="s">
        <v>139</v>
      </c>
      <c r="B1407" s="353" t="s">
        <v>1072</v>
      </c>
    </row>
    <row r="1408" spans="1:2" ht="15" customHeight="1" x14ac:dyDescent="0.25">
      <c r="A1408" s="353" t="s">
        <v>2568</v>
      </c>
      <c r="B1408" s="353" t="s">
        <v>2569</v>
      </c>
    </row>
    <row r="1409" spans="1:2" ht="15" customHeight="1" x14ac:dyDescent="0.25">
      <c r="A1409" s="353" t="s">
        <v>2570</v>
      </c>
      <c r="B1409" s="353" t="s">
        <v>2571</v>
      </c>
    </row>
    <row r="1410" spans="1:2" ht="15" customHeight="1" x14ac:dyDescent="0.25">
      <c r="A1410" s="353" t="s">
        <v>171</v>
      </c>
      <c r="B1410" s="353" t="s">
        <v>1073</v>
      </c>
    </row>
    <row r="1411" spans="1:2" ht="15" customHeight="1" x14ac:dyDescent="0.25">
      <c r="A1411" s="353" t="s">
        <v>2572</v>
      </c>
      <c r="B1411" s="353" t="s">
        <v>2573</v>
      </c>
    </row>
    <row r="1412" spans="1:2" ht="15" customHeight="1" x14ac:dyDescent="0.25">
      <c r="A1412" s="353" t="s">
        <v>112</v>
      </c>
      <c r="B1412" s="353" t="s">
        <v>1074</v>
      </c>
    </row>
    <row r="1413" spans="1:2" ht="15" customHeight="1" x14ac:dyDescent="0.25">
      <c r="A1413" s="353" t="s">
        <v>191</v>
      </c>
      <c r="B1413" s="353" t="s">
        <v>1075</v>
      </c>
    </row>
    <row r="1414" spans="1:2" ht="15" customHeight="1" x14ac:dyDescent="0.25">
      <c r="A1414" s="353" t="s">
        <v>192</v>
      </c>
      <c r="B1414" s="353" t="s">
        <v>1076</v>
      </c>
    </row>
    <row r="1415" spans="1:2" ht="15" customHeight="1" x14ac:dyDescent="0.25">
      <c r="A1415" s="353" t="s">
        <v>2574</v>
      </c>
      <c r="B1415" s="353" t="s">
        <v>2575</v>
      </c>
    </row>
    <row r="1416" spans="1:2" ht="15" customHeight="1" x14ac:dyDescent="0.25">
      <c r="A1416" s="353" t="s">
        <v>147</v>
      </c>
      <c r="B1416" s="353" t="s">
        <v>1077</v>
      </c>
    </row>
    <row r="1417" spans="1:2" ht="15" customHeight="1" x14ac:dyDescent="0.25">
      <c r="A1417" s="353" t="s">
        <v>3640</v>
      </c>
      <c r="B1417" s="353" t="s">
        <v>3641</v>
      </c>
    </row>
    <row r="1418" spans="1:2" ht="15" customHeight="1" x14ac:dyDescent="0.25">
      <c r="A1418" s="353" t="s">
        <v>3642</v>
      </c>
      <c r="B1418" s="353" t="s">
        <v>3643</v>
      </c>
    </row>
    <row r="1419" spans="1:2" ht="15" customHeight="1" x14ac:dyDescent="0.25">
      <c r="A1419" s="353" t="s">
        <v>3644</v>
      </c>
      <c r="B1419" s="353" t="s">
        <v>3645</v>
      </c>
    </row>
    <row r="1420" spans="1:2" ht="15" customHeight="1" x14ac:dyDescent="0.25">
      <c r="A1420" s="353" t="s">
        <v>3646</v>
      </c>
      <c r="B1420" s="353" t="s">
        <v>3647</v>
      </c>
    </row>
    <row r="1421" spans="1:2" ht="15" customHeight="1" x14ac:dyDescent="0.25">
      <c r="A1421" s="353" t="s">
        <v>3648</v>
      </c>
      <c r="B1421" s="353" t="s">
        <v>3649</v>
      </c>
    </row>
    <row r="1422" spans="1:2" ht="15" customHeight="1" x14ac:dyDescent="0.25">
      <c r="A1422" s="353" t="s">
        <v>3650</v>
      </c>
      <c r="B1422" s="353" t="s">
        <v>3651</v>
      </c>
    </row>
    <row r="1423" spans="1:2" ht="15" customHeight="1" x14ac:dyDescent="0.25">
      <c r="A1423" s="353" t="s">
        <v>3652</v>
      </c>
      <c r="B1423" s="353" t="s">
        <v>3653</v>
      </c>
    </row>
    <row r="1424" spans="1:2" ht="15" customHeight="1" x14ac:dyDescent="0.25">
      <c r="A1424" s="353" t="s">
        <v>3654</v>
      </c>
      <c r="B1424" s="353" t="s">
        <v>3655</v>
      </c>
    </row>
    <row r="1425" spans="1:2" ht="15" customHeight="1" x14ac:dyDescent="0.25">
      <c r="A1425" s="353" t="s">
        <v>3656</v>
      </c>
      <c r="B1425" s="353" t="s">
        <v>3657</v>
      </c>
    </row>
    <row r="1426" spans="1:2" ht="15" customHeight="1" x14ac:dyDescent="0.25">
      <c r="A1426" s="353" t="s">
        <v>3658</v>
      </c>
      <c r="B1426" s="353" t="s">
        <v>3659</v>
      </c>
    </row>
    <row r="1427" spans="1:2" ht="15" customHeight="1" x14ac:dyDescent="0.25">
      <c r="A1427" s="353" t="s">
        <v>3660</v>
      </c>
      <c r="B1427" s="353" t="s">
        <v>3661</v>
      </c>
    </row>
    <row r="1428" spans="1:2" ht="15" customHeight="1" x14ac:dyDescent="0.25">
      <c r="A1428" s="353" t="s">
        <v>3662</v>
      </c>
      <c r="B1428" s="353" t="s">
        <v>3663</v>
      </c>
    </row>
    <row r="1429" spans="1:2" ht="15" customHeight="1" x14ac:dyDescent="0.25">
      <c r="A1429" s="353" t="s">
        <v>3664</v>
      </c>
      <c r="B1429" s="353" t="s">
        <v>3665</v>
      </c>
    </row>
    <row r="1430" spans="1:2" ht="15" customHeight="1" x14ac:dyDescent="0.25">
      <c r="A1430" s="353" t="s">
        <v>3666</v>
      </c>
      <c r="B1430" s="353" t="s">
        <v>3667</v>
      </c>
    </row>
    <row r="1431" spans="1:2" ht="15" customHeight="1" x14ac:dyDescent="0.25">
      <c r="A1431" s="353" t="s">
        <v>3668</v>
      </c>
      <c r="B1431" s="353" t="s">
        <v>3669</v>
      </c>
    </row>
    <row r="1432" spans="1:2" ht="15" customHeight="1" x14ac:dyDescent="0.25">
      <c r="A1432" s="353" t="s">
        <v>3670</v>
      </c>
      <c r="B1432" s="353" t="s">
        <v>3671</v>
      </c>
    </row>
    <row r="1433" spans="1:2" ht="15" customHeight="1" x14ac:dyDescent="0.25">
      <c r="A1433" s="353" t="s">
        <v>3672</v>
      </c>
      <c r="B1433" s="353" t="s">
        <v>3673</v>
      </c>
    </row>
    <row r="1434" spans="1:2" ht="15" customHeight="1" x14ac:dyDescent="0.25">
      <c r="A1434" s="353" t="s">
        <v>3674</v>
      </c>
      <c r="B1434" s="353" t="s">
        <v>3675</v>
      </c>
    </row>
    <row r="1435" spans="1:2" ht="15" customHeight="1" x14ac:dyDescent="0.25">
      <c r="A1435" s="353" t="s">
        <v>3676</v>
      </c>
      <c r="B1435" s="353" t="s">
        <v>3677</v>
      </c>
    </row>
    <row r="1436" spans="1:2" ht="15" customHeight="1" x14ac:dyDescent="0.25">
      <c r="A1436" s="353" t="s">
        <v>3678</v>
      </c>
      <c r="B1436" s="353" t="s">
        <v>3679</v>
      </c>
    </row>
    <row r="1437" spans="1:2" ht="15" customHeight="1" x14ac:dyDescent="0.25">
      <c r="A1437" s="353" t="s">
        <v>3680</v>
      </c>
      <c r="B1437" s="353" t="s">
        <v>3681</v>
      </c>
    </row>
    <row r="1438" spans="1:2" ht="15" customHeight="1" x14ac:dyDescent="0.25">
      <c r="A1438" s="353" t="s">
        <v>3682</v>
      </c>
      <c r="B1438" s="353" t="s">
        <v>3683</v>
      </c>
    </row>
    <row r="1439" spans="1:2" ht="15" customHeight="1" x14ac:dyDescent="0.25">
      <c r="A1439" s="353" t="s">
        <v>3684</v>
      </c>
      <c r="B1439" s="353" t="s">
        <v>3685</v>
      </c>
    </row>
    <row r="1440" spans="1:2" ht="15" customHeight="1" x14ac:dyDescent="0.25">
      <c r="A1440" s="353" t="s">
        <v>3686</v>
      </c>
      <c r="B1440" s="353" t="s">
        <v>3687</v>
      </c>
    </row>
    <row r="1441" spans="1:2" ht="15" customHeight="1" x14ac:dyDescent="0.25">
      <c r="A1441" s="353" t="s">
        <v>3688</v>
      </c>
      <c r="B1441" s="353" t="s">
        <v>3689</v>
      </c>
    </row>
    <row r="1442" spans="1:2" ht="15" customHeight="1" x14ac:dyDescent="0.25">
      <c r="A1442" s="353" t="s">
        <v>3690</v>
      </c>
      <c r="B1442" s="353" t="s">
        <v>3691</v>
      </c>
    </row>
    <row r="1443" spans="1:2" ht="15" customHeight="1" x14ac:dyDescent="0.25">
      <c r="A1443" s="353" t="s">
        <v>3692</v>
      </c>
      <c r="B1443" s="353" t="s">
        <v>3693</v>
      </c>
    </row>
    <row r="1444" spans="1:2" ht="15" customHeight="1" x14ac:dyDescent="0.25">
      <c r="A1444" s="354" t="s">
        <v>203</v>
      </c>
      <c r="B1444" s="354" t="s">
        <v>2576</v>
      </c>
    </row>
    <row r="1445" spans="1:2" ht="15" customHeight="1" x14ac:dyDescent="0.25">
      <c r="A1445" s="354" t="s">
        <v>209</v>
      </c>
      <c r="B1445" s="354" t="s">
        <v>2577</v>
      </c>
    </row>
    <row r="1446" spans="1:2" ht="15" customHeight="1" x14ac:dyDescent="0.25">
      <c r="A1446" s="354" t="s">
        <v>208</v>
      </c>
      <c r="B1446" s="354" t="s">
        <v>2577</v>
      </c>
    </row>
    <row r="1447" spans="1:2" ht="15" customHeight="1" x14ac:dyDescent="0.25">
      <c r="A1447" s="354" t="s">
        <v>207</v>
      </c>
      <c r="B1447" s="354" t="s">
        <v>2577</v>
      </c>
    </row>
    <row r="1448" spans="1:2" ht="15" customHeight="1" x14ac:dyDescent="0.25">
      <c r="A1448" s="354" t="s">
        <v>206</v>
      </c>
      <c r="B1448" s="354" t="s">
        <v>2578</v>
      </c>
    </row>
    <row r="1449" spans="1:2" ht="15" customHeight="1" x14ac:dyDescent="0.25">
      <c r="A1449" s="354" t="s">
        <v>204</v>
      </c>
      <c r="B1449" s="354" t="s">
        <v>2579</v>
      </c>
    </row>
    <row r="1450" spans="1:2" ht="15" customHeight="1" x14ac:dyDescent="0.25">
      <c r="A1450" s="354" t="s">
        <v>205</v>
      </c>
      <c r="B1450" s="354" t="s">
        <v>2580</v>
      </c>
    </row>
    <row r="1451" spans="1:2" ht="15" customHeight="1" x14ac:dyDescent="0.25">
      <c r="A1451" s="355" t="s">
        <v>239</v>
      </c>
      <c r="B1451" s="355" t="s">
        <v>2581</v>
      </c>
    </row>
    <row r="1452" spans="1:2" ht="15" customHeight="1" x14ac:dyDescent="0.25">
      <c r="A1452" s="355" t="s">
        <v>216</v>
      </c>
      <c r="B1452" s="355" t="s">
        <v>2582</v>
      </c>
    </row>
    <row r="1453" spans="1:2" ht="15" customHeight="1" x14ac:dyDescent="0.25">
      <c r="A1453" s="355" t="s">
        <v>223</v>
      </c>
      <c r="B1453" s="355" t="s">
        <v>2583</v>
      </c>
    </row>
    <row r="1454" spans="1:2" ht="15" customHeight="1" x14ac:dyDescent="0.25">
      <c r="A1454" s="355" t="s">
        <v>220</v>
      </c>
      <c r="B1454" s="355" t="s">
        <v>2584</v>
      </c>
    </row>
    <row r="1455" spans="1:2" ht="15" customHeight="1" x14ac:dyDescent="0.25">
      <c r="A1455" s="355" t="s">
        <v>214</v>
      </c>
      <c r="B1455" s="355" t="s">
        <v>2585</v>
      </c>
    </row>
    <row r="1456" spans="1:2" ht="15" customHeight="1" x14ac:dyDescent="0.25">
      <c r="A1456" s="355" t="s">
        <v>230</v>
      </c>
      <c r="B1456" s="355" t="s">
        <v>2586</v>
      </c>
    </row>
    <row r="1457" spans="1:2" ht="15" customHeight="1" x14ac:dyDescent="0.25">
      <c r="A1457" s="355" t="s">
        <v>238</v>
      </c>
      <c r="B1457" s="355" t="s">
        <v>2581</v>
      </c>
    </row>
    <row r="1458" spans="1:2" ht="15" customHeight="1" x14ac:dyDescent="0.25">
      <c r="A1458" s="355" t="s">
        <v>211</v>
      </c>
      <c r="B1458" s="355" t="s">
        <v>2582</v>
      </c>
    </row>
    <row r="1459" spans="1:2" ht="15" customHeight="1" x14ac:dyDescent="0.25">
      <c r="A1459" s="355" t="s">
        <v>222</v>
      </c>
      <c r="B1459" s="355" t="s">
        <v>2583</v>
      </c>
    </row>
    <row r="1460" spans="1:2" ht="15" customHeight="1" x14ac:dyDescent="0.25">
      <c r="A1460" s="355" t="s">
        <v>215</v>
      </c>
      <c r="B1460" s="355" t="s">
        <v>2584</v>
      </c>
    </row>
    <row r="1461" spans="1:2" ht="15" customHeight="1" x14ac:dyDescent="0.25">
      <c r="A1461" s="355" t="s">
        <v>213</v>
      </c>
      <c r="B1461" s="355" t="s">
        <v>2585</v>
      </c>
    </row>
    <row r="1462" spans="1:2" ht="15" customHeight="1" x14ac:dyDescent="0.25">
      <c r="A1462" s="355" t="s">
        <v>229</v>
      </c>
      <c r="B1462" s="355" t="s">
        <v>2586</v>
      </c>
    </row>
    <row r="1463" spans="1:2" ht="15" customHeight="1" x14ac:dyDescent="0.25">
      <c r="A1463" s="355" t="s">
        <v>235</v>
      </c>
      <c r="B1463" s="355" t="s">
        <v>2587</v>
      </c>
    </row>
    <row r="1464" spans="1:2" ht="15" customHeight="1" x14ac:dyDescent="0.25">
      <c r="A1464" s="355" t="s">
        <v>226</v>
      </c>
      <c r="B1464" s="355" t="s">
        <v>2588</v>
      </c>
    </row>
    <row r="1465" spans="1:2" ht="15" customHeight="1" x14ac:dyDescent="0.25">
      <c r="A1465" s="355" t="s">
        <v>242</v>
      </c>
      <c r="B1465" s="355" t="s">
        <v>2589</v>
      </c>
    </row>
    <row r="1466" spans="1:2" ht="15" customHeight="1" x14ac:dyDescent="0.25">
      <c r="A1466" s="355" t="s">
        <v>221</v>
      </c>
      <c r="B1466" s="355" t="s">
        <v>2590</v>
      </c>
    </row>
    <row r="1467" spans="1:2" ht="15" customHeight="1" x14ac:dyDescent="0.25">
      <c r="A1467" s="355" t="s">
        <v>218</v>
      </c>
      <c r="B1467" s="355" t="s">
        <v>2591</v>
      </c>
    </row>
    <row r="1468" spans="1:2" ht="15" customHeight="1" x14ac:dyDescent="0.25">
      <c r="A1468" s="355" t="s">
        <v>233</v>
      </c>
      <c r="B1468" s="355" t="s">
        <v>2592</v>
      </c>
    </row>
    <row r="1469" spans="1:2" ht="15" customHeight="1" x14ac:dyDescent="0.25">
      <c r="A1469" s="355" t="s">
        <v>237</v>
      </c>
      <c r="B1469" s="355" t="s">
        <v>2593</v>
      </c>
    </row>
    <row r="1470" spans="1:2" ht="15" customHeight="1" x14ac:dyDescent="0.25">
      <c r="A1470" s="355" t="s">
        <v>228</v>
      </c>
      <c r="B1470" s="355" t="s">
        <v>2594</v>
      </c>
    </row>
    <row r="1471" spans="1:2" ht="15" customHeight="1" x14ac:dyDescent="0.25">
      <c r="A1471" s="355" t="s">
        <v>236</v>
      </c>
      <c r="B1471" s="355" t="s">
        <v>2595</v>
      </c>
    </row>
    <row r="1472" spans="1:2" ht="15" customHeight="1" x14ac:dyDescent="0.25">
      <c r="A1472" s="355" t="s">
        <v>227</v>
      </c>
      <c r="B1472" s="355" t="s">
        <v>2596</v>
      </c>
    </row>
    <row r="1473" spans="1:2" ht="15" customHeight="1" x14ac:dyDescent="0.25">
      <c r="A1473" s="355" t="s">
        <v>234</v>
      </c>
      <c r="B1473" s="355" t="s">
        <v>2597</v>
      </c>
    </row>
    <row r="1474" spans="1:2" ht="15" customHeight="1" x14ac:dyDescent="0.25">
      <c r="A1474" s="355" t="s">
        <v>225</v>
      </c>
      <c r="B1474" s="355" t="s">
        <v>2598</v>
      </c>
    </row>
    <row r="1475" spans="1:2" ht="15" customHeight="1" x14ac:dyDescent="0.25">
      <c r="A1475" s="355" t="s">
        <v>241</v>
      </c>
      <c r="B1475" s="355" t="s">
        <v>2599</v>
      </c>
    </row>
    <row r="1476" spans="1:2" ht="15" customHeight="1" x14ac:dyDescent="0.25">
      <c r="A1476" s="355" t="s">
        <v>217</v>
      </c>
      <c r="B1476" s="355" t="s">
        <v>2600</v>
      </c>
    </row>
    <row r="1477" spans="1:2" ht="15" customHeight="1" x14ac:dyDescent="0.25">
      <c r="A1477" s="355" t="s">
        <v>224</v>
      </c>
      <c r="B1477" s="355" t="s">
        <v>2601</v>
      </c>
    </row>
    <row r="1478" spans="1:2" ht="15" customHeight="1" x14ac:dyDescent="0.25">
      <c r="A1478" s="355" t="s">
        <v>219</v>
      </c>
      <c r="B1478" s="355" t="s">
        <v>2602</v>
      </c>
    </row>
    <row r="1479" spans="1:2" ht="15" customHeight="1" x14ac:dyDescent="0.25">
      <c r="A1479" s="355" t="s">
        <v>212</v>
      </c>
      <c r="B1479" s="355" t="s">
        <v>2603</v>
      </c>
    </row>
    <row r="1480" spans="1:2" ht="15" customHeight="1" x14ac:dyDescent="0.25">
      <c r="A1480" s="355" t="s">
        <v>232</v>
      </c>
      <c r="B1480" s="355" t="s">
        <v>2604</v>
      </c>
    </row>
    <row r="1481" spans="1:2" ht="15" customHeight="1" x14ac:dyDescent="0.25">
      <c r="A1481" s="355" t="s">
        <v>240</v>
      </c>
      <c r="B1481" s="355" t="s">
        <v>2599</v>
      </c>
    </row>
    <row r="1482" spans="1:2" ht="15" customHeight="1" x14ac:dyDescent="0.25">
      <c r="A1482" s="355" t="s">
        <v>2605</v>
      </c>
      <c r="B1482" s="355" t="s">
        <v>2600</v>
      </c>
    </row>
    <row r="1483" spans="1:2" ht="15" customHeight="1" x14ac:dyDescent="0.25">
      <c r="A1483" s="355" t="s">
        <v>2606</v>
      </c>
      <c r="B1483" s="355" t="s">
        <v>2601</v>
      </c>
    </row>
    <row r="1484" spans="1:2" ht="15" customHeight="1" x14ac:dyDescent="0.25">
      <c r="A1484" s="355" t="s">
        <v>210</v>
      </c>
      <c r="B1484" s="355" t="s">
        <v>2602</v>
      </c>
    </row>
    <row r="1485" spans="1:2" ht="15" customHeight="1" x14ac:dyDescent="0.25">
      <c r="A1485" s="355" t="s">
        <v>231</v>
      </c>
      <c r="B1485" s="355" t="s">
        <v>2603</v>
      </c>
    </row>
    <row r="1486" spans="1:2" ht="15" customHeight="1" x14ac:dyDescent="0.25">
      <c r="A1486" s="356" t="s">
        <v>3534</v>
      </c>
      <c r="B1486" s="356" t="s">
        <v>3535</v>
      </c>
    </row>
    <row r="1487" spans="1:2" ht="15" customHeight="1" x14ac:dyDescent="0.25">
      <c r="A1487" s="356" t="s">
        <v>3536</v>
      </c>
      <c r="B1487" s="356" t="s">
        <v>3537</v>
      </c>
    </row>
    <row r="1488" spans="1:2" ht="15" customHeight="1" x14ac:dyDescent="0.25">
      <c r="A1488" s="356" t="s">
        <v>3538</v>
      </c>
      <c r="B1488" s="356" t="s">
        <v>3539</v>
      </c>
    </row>
    <row r="1489" spans="1:2" ht="15" customHeight="1" x14ac:dyDescent="0.25">
      <c r="A1489" s="356" t="s">
        <v>3540</v>
      </c>
      <c r="B1489" s="356" t="s">
        <v>3541</v>
      </c>
    </row>
    <row r="1490" spans="1:2" ht="15" customHeight="1" x14ac:dyDescent="0.25">
      <c r="A1490" s="356" t="s">
        <v>3542</v>
      </c>
      <c r="B1490" s="356" t="s">
        <v>3543</v>
      </c>
    </row>
    <row r="1491" spans="1:2" ht="15" customHeight="1" x14ac:dyDescent="0.25">
      <c r="A1491" s="356" t="s">
        <v>3544</v>
      </c>
      <c r="B1491" s="356" t="s">
        <v>3545</v>
      </c>
    </row>
    <row r="1492" spans="1:2" ht="15" customHeight="1" x14ac:dyDescent="0.25">
      <c r="A1492" s="356" t="s">
        <v>3546</v>
      </c>
      <c r="B1492" s="356" t="s">
        <v>3547</v>
      </c>
    </row>
    <row r="1493" spans="1:2" ht="15" customHeight="1" x14ac:dyDescent="0.25">
      <c r="A1493" s="356" t="s">
        <v>3548</v>
      </c>
      <c r="B1493" s="356" t="s">
        <v>3549</v>
      </c>
    </row>
    <row r="1494" spans="1:2" ht="15" customHeight="1" x14ac:dyDescent="0.25">
      <c r="A1494" s="356" t="s">
        <v>3694</v>
      </c>
      <c r="B1494" s="356" t="s">
        <v>3695</v>
      </c>
    </row>
    <row r="1495" spans="1:2" ht="15" customHeight="1" x14ac:dyDescent="0.25">
      <c r="A1495" s="356" t="s">
        <v>3696</v>
      </c>
      <c r="B1495" s="356" t="s">
        <v>3697</v>
      </c>
    </row>
    <row r="1496" spans="1:2" ht="15" customHeight="1" x14ac:dyDescent="0.25">
      <c r="A1496" s="356" t="s">
        <v>3698</v>
      </c>
      <c r="B1496" s="356" t="s">
        <v>3699</v>
      </c>
    </row>
    <row r="1497" spans="1:2" ht="15" customHeight="1" x14ac:dyDescent="0.25">
      <c r="A1497" s="356" t="s">
        <v>3700</v>
      </c>
      <c r="B1497" s="356" t="s">
        <v>3701</v>
      </c>
    </row>
    <row r="1498" spans="1:2" ht="15" customHeight="1" x14ac:dyDescent="0.25">
      <c r="A1498" s="356" t="s">
        <v>3702</v>
      </c>
      <c r="B1498" s="356" t="s">
        <v>3703</v>
      </c>
    </row>
    <row r="1499" spans="1:2" ht="15" customHeight="1" x14ac:dyDescent="0.25">
      <c r="A1499" s="356" t="s">
        <v>3704</v>
      </c>
      <c r="B1499" s="356" t="s">
        <v>3705</v>
      </c>
    </row>
    <row r="1500" spans="1:2" ht="15" customHeight="1" x14ac:dyDescent="0.25">
      <c r="A1500" s="356" t="s">
        <v>3706</v>
      </c>
      <c r="B1500" s="356" t="s">
        <v>3707</v>
      </c>
    </row>
    <row r="1501" spans="1:2" ht="15" customHeight="1" x14ac:dyDescent="0.25">
      <c r="A1501" s="356" t="s">
        <v>3708</v>
      </c>
      <c r="B1501" s="356" t="s">
        <v>3709</v>
      </c>
    </row>
    <row r="1502" spans="1:2" ht="15" customHeight="1" x14ac:dyDescent="0.25">
      <c r="A1502" s="356" t="s">
        <v>3710</v>
      </c>
      <c r="B1502" s="356" t="s">
        <v>3711</v>
      </c>
    </row>
    <row r="1503" spans="1:2" ht="15" customHeight="1" x14ac:dyDescent="0.25">
      <c r="A1503" s="356" t="s">
        <v>3712</v>
      </c>
      <c r="B1503" s="356" t="s">
        <v>3713</v>
      </c>
    </row>
    <row r="1504" spans="1:2" ht="15" customHeight="1" x14ac:dyDescent="0.25">
      <c r="A1504" s="356" t="s">
        <v>3714</v>
      </c>
      <c r="B1504" s="356" t="s">
        <v>3715</v>
      </c>
    </row>
    <row r="1505" spans="1:2" ht="15" customHeight="1" x14ac:dyDescent="0.25">
      <c r="A1505" s="356" t="s">
        <v>3716</v>
      </c>
      <c r="B1505" s="356" t="s">
        <v>3717</v>
      </c>
    </row>
    <row r="1506" spans="1:2" ht="15" customHeight="1" x14ac:dyDescent="0.25">
      <c r="A1506" s="356" t="s">
        <v>3718</v>
      </c>
      <c r="B1506" s="356" t="s">
        <v>3719</v>
      </c>
    </row>
    <row r="1507" spans="1:2" ht="15" customHeight="1" x14ac:dyDescent="0.25">
      <c r="A1507" s="356" t="s">
        <v>3720</v>
      </c>
      <c r="B1507" s="356" t="s">
        <v>3721</v>
      </c>
    </row>
    <row r="1508" spans="1:2" ht="15" customHeight="1" x14ac:dyDescent="0.25">
      <c r="A1508" s="356" t="s">
        <v>3722</v>
      </c>
      <c r="B1508" s="356" t="s">
        <v>3723</v>
      </c>
    </row>
    <row r="1509" spans="1:2" ht="15" customHeight="1" x14ac:dyDescent="0.25">
      <c r="A1509" s="356" t="s">
        <v>3724</v>
      </c>
      <c r="B1509" s="356" t="s">
        <v>3725</v>
      </c>
    </row>
    <row r="1510" spans="1:2" ht="15" customHeight="1" x14ac:dyDescent="0.25">
      <c r="A1510" s="356" t="s">
        <v>5173</v>
      </c>
      <c r="B1510" s="356" t="s">
        <v>5174</v>
      </c>
    </row>
    <row r="1511" spans="1:2" ht="15" customHeight="1" x14ac:dyDescent="0.25">
      <c r="A1511" s="356" t="s">
        <v>5175</v>
      </c>
      <c r="B1511" s="356" t="s">
        <v>5176</v>
      </c>
    </row>
    <row r="1512" spans="1:2" ht="15" customHeight="1" x14ac:dyDescent="0.25">
      <c r="A1512" s="356" t="s">
        <v>5177</v>
      </c>
      <c r="B1512" s="356" t="s">
        <v>5178</v>
      </c>
    </row>
    <row r="1513" spans="1:2" ht="15" customHeight="1" x14ac:dyDescent="0.25">
      <c r="A1513" s="356" t="s">
        <v>5179</v>
      </c>
      <c r="B1513" s="356" t="s">
        <v>5180</v>
      </c>
    </row>
    <row r="1514" spans="1:2" ht="15" customHeight="1" x14ac:dyDescent="0.25">
      <c r="A1514" s="356" t="s">
        <v>5181</v>
      </c>
      <c r="B1514" s="356" t="s">
        <v>5182</v>
      </c>
    </row>
    <row r="1515" spans="1:2" ht="15" customHeight="1" x14ac:dyDescent="0.25">
      <c r="A1515" s="356" t="s">
        <v>5183</v>
      </c>
      <c r="B1515" s="356" t="s">
        <v>5184</v>
      </c>
    </row>
    <row r="1516" spans="1:2" ht="15" customHeight="1" x14ac:dyDescent="0.25">
      <c r="A1516" s="356" t="s">
        <v>5185</v>
      </c>
      <c r="B1516" s="356" t="s">
        <v>5186</v>
      </c>
    </row>
    <row r="1517" spans="1:2" ht="15" customHeight="1" x14ac:dyDescent="0.25">
      <c r="A1517" s="356" t="s">
        <v>5187</v>
      </c>
      <c r="B1517" s="356" t="s">
        <v>5188</v>
      </c>
    </row>
    <row r="1518" spans="1:2" ht="15" customHeight="1" x14ac:dyDescent="0.25">
      <c r="A1518" s="357" t="s">
        <v>3726</v>
      </c>
      <c r="B1518" s="357" t="s">
        <v>3727</v>
      </c>
    </row>
    <row r="1519" spans="1:2" ht="15" customHeight="1" x14ac:dyDescent="0.25">
      <c r="A1519" s="357" t="s">
        <v>3728</v>
      </c>
      <c r="B1519" s="357" t="s">
        <v>3729</v>
      </c>
    </row>
    <row r="1520" spans="1:2" ht="15" customHeight="1" x14ac:dyDescent="0.25">
      <c r="A1520" s="357" t="s">
        <v>2830</v>
      </c>
      <c r="B1520" s="357" t="s">
        <v>1719</v>
      </c>
    </row>
    <row r="1521" spans="1:2" ht="15" customHeight="1" x14ac:dyDescent="0.25">
      <c r="A1521" s="357" t="s">
        <v>2831</v>
      </c>
      <c r="B1521" s="357" t="s">
        <v>1720</v>
      </c>
    </row>
    <row r="1522" spans="1:2" ht="15" customHeight="1" x14ac:dyDescent="0.25">
      <c r="A1522" s="357" t="s">
        <v>2832</v>
      </c>
      <c r="B1522" s="357" t="s">
        <v>1721</v>
      </c>
    </row>
    <row r="1523" spans="1:2" ht="15" customHeight="1" x14ac:dyDescent="0.25">
      <c r="A1523" s="357" t="s">
        <v>2833</v>
      </c>
      <c r="B1523" s="357" t="s">
        <v>1722</v>
      </c>
    </row>
    <row r="1524" spans="1:2" ht="15" customHeight="1" x14ac:dyDescent="0.25">
      <c r="A1524" s="357" t="s">
        <v>2834</v>
      </c>
      <c r="B1524" s="357" t="s">
        <v>1723</v>
      </c>
    </row>
    <row r="1525" spans="1:2" ht="15" customHeight="1" x14ac:dyDescent="0.25">
      <c r="A1525" s="357" t="s">
        <v>2835</v>
      </c>
      <c r="B1525" s="357" t="s">
        <v>1724</v>
      </c>
    </row>
    <row r="1526" spans="1:2" ht="15" customHeight="1" x14ac:dyDescent="0.25">
      <c r="A1526" s="357" t="s">
        <v>2836</v>
      </c>
      <c r="B1526" s="357" t="s">
        <v>1725</v>
      </c>
    </row>
    <row r="1527" spans="1:2" ht="15" customHeight="1" x14ac:dyDescent="0.25">
      <c r="A1527" s="357" t="s">
        <v>2837</v>
      </c>
      <c r="B1527" s="357" t="s">
        <v>1726</v>
      </c>
    </row>
    <row r="1528" spans="1:2" ht="15" customHeight="1" x14ac:dyDescent="0.25">
      <c r="A1528" s="357" t="s">
        <v>2838</v>
      </c>
      <c r="B1528" s="357" t="s">
        <v>1727</v>
      </c>
    </row>
    <row r="1529" spans="1:2" ht="15" customHeight="1" x14ac:dyDescent="0.25">
      <c r="A1529" s="357" t="s">
        <v>2839</v>
      </c>
      <c r="B1529" s="357" t="s">
        <v>1728</v>
      </c>
    </row>
    <row r="1530" spans="1:2" ht="15" customHeight="1" x14ac:dyDescent="0.25">
      <c r="A1530" s="357" t="s">
        <v>2840</v>
      </c>
      <c r="B1530" s="357" t="s">
        <v>1729</v>
      </c>
    </row>
    <row r="1531" spans="1:2" ht="15" customHeight="1" x14ac:dyDescent="0.25">
      <c r="A1531" s="357" t="s">
        <v>2841</v>
      </c>
      <c r="B1531" s="357" t="s">
        <v>1730</v>
      </c>
    </row>
    <row r="1532" spans="1:2" ht="15" customHeight="1" x14ac:dyDescent="0.25">
      <c r="A1532" s="357" t="s">
        <v>2842</v>
      </c>
      <c r="B1532" s="357" t="s">
        <v>1731</v>
      </c>
    </row>
    <row r="1533" spans="1:2" ht="15" customHeight="1" x14ac:dyDescent="0.25">
      <c r="A1533" s="357" t="s">
        <v>2843</v>
      </c>
      <c r="B1533" s="357" t="s">
        <v>1732</v>
      </c>
    </row>
    <row r="1534" spans="1:2" ht="15" customHeight="1" x14ac:dyDescent="0.25">
      <c r="A1534" s="357" t="s">
        <v>2844</v>
      </c>
      <c r="B1534" s="357" t="s">
        <v>1733</v>
      </c>
    </row>
    <row r="1535" spans="1:2" ht="15" customHeight="1" x14ac:dyDescent="0.25">
      <c r="A1535" s="357" t="s">
        <v>2845</v>
      </c>
      <c r="B1535" s="357" t="s">
        <v>1734</v>
      </c>
    </row>
    <row r="1536" spans="1:2" ht="15" customHeight="1" x14ac:dyDescent="0.25">
      <c r="A1536" s="357" t="s">
        <v>2846</v>
      </c>
      <c r="B1536" s="357" t="s">
        <v>1735</v>
      </c>
    </row>
    <row r="1537" spans="1:2" ht="15" customHeight="1" x14ac:dyDescent="0.25">
      <c r="A1537" s="357" t="s">
        <v>2847</v>
      </c>
      <c r="B1537" s="357" t="s">
        <v>1736</v>
      </c>
    </row>
    <row r="1538" spans="1:2" ht="15" customHeight="1" x14ac:dyDescent="0.25">
      <c r="A1538" s="357" t="s">
        <v>2848</v>
      </c>
      <c r="B1538" s="357" t="s">
        <v>1737</v>
      </c>
    </row>
    <row r="1539" spans="1:2" ht="15" customHeight="1" x14ac:dyDescent="0.25">
      <c r="A1539" s="357" t="s">
        <v>2849</v>
      </c>
      <c r="B1539" s="357" t="s">
        <v>1738</v>
      </c>
    </row>
    <row r="1540" spans="1:2" ht="15" customHeight="1" x14ac:dyDescent="0.25">
      <c r="A1540" s="357" t="s">
        <v>2850</v>
      </c>
      <c r="B1540" s="357" t="s">
        <v>1739</v>
      </c>
    </row>
    <row r="1541" spans="1:2" ht="15" customHeight="1" x14ac:dyDescent="0.25">
      <c r="A1541" s="357" t="s">
        <v>2851</v>
      </c>
      <c r="B1541" s="357" t="s">
        <v>1740</v>
      </c>
    </row>
    <row r="1542" spans="1:2" ht="15" customHeight="1" x14ac:dyDescent="0.25">
      <c r="A1542" s="357" t="s">
        <v>2852</v>
      </c>
      <c r="B1542" s="357" t="s">
        <v>1741</v>
      </c>
    </row>
    <row r="1543" spans="1:2" ht="15" customHeight="1" x14ac:dyDescent="0.25">
      <c r="A1543" s="357" t="s">
        <v>2853</v>
      </c>
      <c r="B1543" s="357" t="s">
        <v>1742</v>
      </c>
    </row>
    <row r="1544" spans="1:2" ht="15" customHeight="1" x14ac:dyDescent="0.25">
      <c r="A1544" s="357" t="s">
        <v>2854</v>
      </c>
      <c r="B1544" s="357" t="s">
        <v>1743</v>
      </c>
    </row>
    <row r="1545" spans="1:2" ht="15" customHeight="1" x14ac:dyDescent="0.25">
      <c r="A1545" s="357" t="s">
        <v>2855</v>
      </c>
      <c r="B1545" s="357" t="s">
        <v>1744</v>
      </c>
    </row>
    <row r="1546" spans="1:2" ht="15" customHeight="1" x14ac:dyDescent="0.25">
      <c r="A1546" s="357" t="s">
        <v>2856</v>
      </c>
      <c r="B1546" s="357" t="s">
        <v>1745</v>
      </c>
    </row>
    <row r="1547" spans="1:2" ht="15" customHeight="1" x14ac:dyDescent="0.25">
      <c r="A1547" s="357" t="s">
        <v>2857</v>
      </c>
      <c r="B1547" s="357" t="s">
        <v>1746</v>
      </c>
    </row>
    <row r="1548" spans="1:2" ht="15" customHeight="1" x14ac:dyDescent="0.25">
      <c r="A1548" s="357" t="s">
        <v>2858</v>
      </c>
      <c r="B1548" s="357" t="s">
        <v>1747</v>
      </c>
    </row>
    <row r="1549" spans="1:2" ht="15" customHeight="1" x14ac:dyDescent="0.25">
      <c r="A1549" s="357" t="s">
        <v>2859</v>
      </c>
      <c r="B1549" s="357" t="s">
        <v>1748</v>
      </c>
    </row>
    <row r="1550" spans="1:2" ht="15" customHeight="1" x14ac:dyDescent="0.25">
      <c r="A1550" s="357" t="s">
        <v>2860</v>
      </c>
      <c r="B1550" s="357" t="s">
        <v>1749</v>
      </c>
    </row>
    <row r="1551" spans="1:2" ht="15" customHeight="1" x14ac:dyDescent="0.25">
      <c r="A1551" s="357" t="s">
        <v>2861</v>
      </c>
      <c r="B1551" s="357" t="s">
        <v>1750</v>
      </c>
    </row>
    <row r="1552" spans="1:2" ht="15" customHeight="1" x14ac:dyDescent="0.25">
      <c r="A1552" s="357" t="s">
        <v>2862</v>
      </c>
      <c r="B1552" s="357" t="s">
        <v>1751</v>
      </c>
    </row>
    <row r="1553" spans="1:2" ht="15" customHeight="1" x14ac:dyDescent="0.25">
      <c r="A1553" s="357" t="s">
        <v>2863</v>
      </c>
      <c r="B1553" s="357" t="s">
        <v>1752</v>
      </c>
    </row>
    <row r="1554" spans="1:2" ht="15" customHeight="1" x14ac:dyDescent="0.25">
      <c r="A1554" s="357" t="s">
        <v>2864</v>
      </c>
      <c r="B1554" s="357" t="s">
        <v>1753</v>
      </c>
    </row>
    <row r="1555" spans="1:2" ht="15" customHeight="1" x14ac:dyDescent="0.25">
      <c r="A1555" s="357" t="s">
        <v>2865</v>
      </c>
      <c r="B1555" s="357" t="s">
        <v>1754</v>
      </c>
    </row>
    <row r="1556" spans="1:2" ht="15" customHeight="1" x14ac:dyDescent="0.25">
      <c r="A1556" s="357" t="s">
        <v>2866</v>
      </c>
      <c r="B1556" s="357" t="s">
        <v>1755</v>
      </c>
    </row>
    <row r="1557" spans="1:2" ht="15" customHeight="1" x14ac:dyDescent="0.25">
      <c r="A1557" s="357" t="s">
        <v>2867</v>
      </c>
      <c r="B1557" s="357" t="s">
        <v>1756</v>
      </c>
    </row>
    <row r="1558" spans="1:2" ht="15" customHeight="1" x14ac:dyDescent="0.25">
      <c r="A1558" s="357" t="s">
        <v>2868</v>
      </c>
      <c r="B1558" s="357" t="s">
        <v>1757</v>
      </c>
    </row>
    <row r="1559" spans="1:2" ht="15" customHeight="1" x14ac:dyDescent="0.25">
      <c r="A1559" s="357" t="s">
        <v>2869</v>
      </c>
      <c r="B1559" s="357" t="s">
        <v>1758</v>
      </c>
    </row>
    <row r="1560" spans="1:2" ht="15" customHeight="1" x14ac:dyDescent="0.25">
      <c r="A1560" s="357" t="s">
        <v>2870</v>
      </c>
      <c r="B1560" s="357" t="s">
        <v>1759</v>
      </c>
    </row>
    <row r="1561" spans="1:2" ht="15" customHeight="1" x14ac:dyDescent="0.25">
      <c r="A1561" s="357" t="s">
        <v>2871</v>
      </c>
      <c r="B1561" s="357" t="s">
        <v>1760</v>
      </c>
    </row>
    <row r="1562" spans="1:2" ht="15" customHeight="1" x14ac:dyDescent="0.25">
      <c r="A1562" s="357" t="s">
        <v>2872</v>
      </c>
      <c r="B1562" s="357" t="s">
        <v>1761</v>
      </c>
    </row>
    <row r="1563" spans="1:2" ht="15" customHeight="1" x14ac:dyDescent="0.25">
      <c r="A1563" s="357" t="s">
        <v>2873</v>
      </c>
      <c r="B1563" s="357" t="s">
        <v>1762</v>
      </c>
    </row>
    <row r="1564" spans="1:2" ht="15" customHeight="1" x14ac:dyDescent="0.25">
      <c r="A1564" s="357" t="s">
        <v>2874</v>
      </c>
      <c r="B1564" s="357" t="s">
        <v>1763</v>
      </c>
    </row>
    <row r="1565" spans="1:2" ht="15" customHeight="1" x14ac:dyDescent="0.25">
      <c r="A1565" s="357" t="s">
        <v>2875</v>
      </c>
      <c r="B1565" s="357" t="s">
        <v>1764</v>
      </c>
    </row>
    <row r="1566" spans="1:2" ht="15" customHeight="1" x14ac:dyDescent="0.25">
      <c r="A1566" s="357" t="s">
        <v>2876</v>
      </c>
      <c r="B1566" s="357" t="s">
        <v>1765</v>
      </c>
    </row>
    <row r="1567" spans="1:2" ht="15" customHeight="1" x14ac:dyDescent="0.25">
      <c r="A1567" s="357" t="s">
        <v>2877</v>
      </c>
      <c r="B1567" s="357" t="s">
        <v>1766</v>
      </c>
    </row>
    <row r="1568" spans="1:2" ht="15" customHeight="1" x14ac:dyDescent="0.25">
      <c r="A1568" s="357" t="s">
        <v>2878</v>
      </c>
      <c r="B1568" s="357" t="s">
        <v>1767</v>
      </c>
    </row>
    <row r="1569" spans="1:2" ht="15" customHeight="1" x14ac:dyDescent="0.25">
      <c r="A1569" s="357" t="s">
        <v>2879</v>
      </c>
      <c r="B1569" s="357" t="s">
        <v>1768</v>
      </c>
    </row>
    <row r="1570" spans="1:2" ht="15" customHeight="1" x14ac:dyDescent="0.25">
      <c r="A1570" s="357" t="s">
        <v>2880</v>
      </c>
      <c r="B1570" s="357" t="s">
        <v>1769</v>
      </c>
    </row>
    <row r="1571" spans="1:2" ht="15" customHeight="1" x14ac:dyDescent="0.25">
      <c r="A1571" s="357" t="s">
        <v>2881</v>
      </c>
      <c r="B1571" s="357" t="s">
        <v>1770</v>
      </c>
    </row>
    <row r="1572" spans="1:2" ht="15" customHeight="1" x14ac:dyDescent="0.25">
      <c r="A1572" s="357" t="s">
        <v>2882</v>
      </c>
      <c r="B1572" s="357" t="s">
        <v>1771</v>
      </c>
    </row>
    <row r="1573" spans="1:2" ht="15" customHeight="1" x14ac:dyDescent="0.25">
      <c r="A1573" s="357" t="s">
        <v>2883</v>
      </c>
      <c r="B1573" s="357" t="s">
        <v>1772</v>
      </c>
    </row>
    <row r="1574" spans="1:2" ht="15" customHeight="1" x14ac:dyDescent="0.25">
      <c r="A1574" s="357" t="s">
        <v>2884</v>
      </c>
      <c r="B1574" s="357" t="s">
        <v>1773</v>
      </c>
    </row>
    <row r="1575" spans="1:2" ht="15" customHeight="1" x14ac:dyDescent="0.25">
      <c r="A1575" s="357" t="s">
        <v>2885</v>
      </c>
      <c r="B1575" s="357" t="s">
        <v>1774</v>
      </c>
    </row>
    <row r="1576" spans="1:2" ht="15" customHeight="1" x14ac:dyDescent="0.25">
      <c r="A1576" s="357" t="s">
        <v>2886</v>
      </c>
      <c r="B1576" s="357" t="s">
        <v>1775</v>
      </c>
    </row>
    <row r="1577" spans="1:2" ht="15" customHeight="1" x14ac:dyDescent="0.25">
      <c r="A1577" s="357" t="s">
        <v>2887</v>
      </c>
      <c r="B1577" s="357" t="s">
        <v>1776</v>
      </c>
    </row>
    <row r="1578" spans="1:2" ht="15" customHeight="1" x14ac:dyDescent="0.25">
      <c r="A1578" s="357" t="s">
        <v>2888</v>
      </c>
      <c r="B1578" s="357" t="s">
        <v>1777</v>
      </c>
    </row>
    <row r="1579" spans="1:2" ht="15" customHeight="1" x14ac:dyDescent="0.25">
      <c r="A1579" s="357" t="s">
        <v>2889</v>
      </c>
      <c r="B1579" s="357" t="s">
        <v>1778</v>
      </c>
    </row>
    <row r="1580" spans="1:2" ht="15" customHeight="1" x14ac:dyDescent="0.25">
      <c r="A1580" s="357" t="s">
        <v>2890</v>
      </c>
      <c r="B1580" s="357" t="s">
        <v>1779</v>
      </c>
    </row>
    <row r="1581" spans="1:2" ht="15" customHeight="1" x14ac:dyDescent="0.25">
      <c r="A1581" s="357" t="s">
        <v>2891</v>
      </c>
      <c r="B1581" s="357" t="s">
        <v>1780</v>
      </c>
    </row>
    <row r="1582" spans="1:2" ht="15" customHeight="1" x14ac:dyDescent="0.25">
      <c r="A1582" s="357" t="s">
        <v>2892</v>
      </c>
      <c r="B1582" s="357" t="s">
        <v>1781</v>
      </c>
    </row>
    <row r="1583" spans="1:2" ht="15" customHeight="1" x14ac:dyDescent="0.25">
      <c r="A1583" s="357" t="s">
        <v>2893</v>
      </c>
      <c r="B1583" s="357" t="s">
        <v>1782</v>
      </c>
    </row>
    <row r="1584" spans="1:2" ht="15" customHeight="1" x14ac:dyDescent="0.25">
      <c r="A1584" s="357" t="s">
        <v>2894</v>
      </c>
      <c r="B1584" s="357" t="s">
        <v>1783</v>
      </c>
    </row>
    <row r="1585" spans="1:2" ht="15" customHeight="1" x14ac:dyDescent="0.25">
      <c r="A1585" s="357" t="s">
        <v>2895</v>
      </c>
      <c r="B1585" s="357" t="s">
        <v>1784</v>
      </c>
    </row>
    <row r="1586" spans="1:2" ht="15" customHeight="1" x14ac:dyDescent="0.25">
      <c r="A1586" s="357" t="s">
        <v>2896</v>
      </c>
      <c r="B1586" s="357" t="s">
        <v>1785</v>
      </c>
    </row>
    <row r="1587" spans="1:2" ht="15" customHeight="1" x14ac:dyDescent="0.25">
      <c r="A1587" s="357" t="s">
        <v>2897</v>
      </c>
      <c r="B1587" s="357" t="s">
        <v>1786</v>
      </c>
    </row>
    <row r="1588" spans="1:2" ht="15" customHeight="1" x14ac:dyDescent="0.25">
      <c r="A1588" s="357" t="s">
        <v>2898</v>
      </c>
      <c r="B1588" s="357" t="s">
        <v>1787</v>
      </c>
    </row>
    <row r="1589" spans="1:2" ht="15" customHeight="1" x14ac:dyDescent="0.25">
      <c r="A1589" s="357" t="s">
        <v>2899</v>
      </c>
      <c r="B1589" s="357" t="s">
        <v>1788</v>
      </c>
    </row>
    <row r="1590" spans="1:2" ht="15" customHeight="1" x14ac:dyDescent="0.25">
      <c r="A1590" s="357" t="s">
        <v>2900</v>
      </c>
      <c r="B1590" s="357" t="s">
        <v>1789</v>
      </c>
    </row>
    <row r="1591" spans="1:2" ht="15" customHeight="1" x14ac:dyDescent="0.25">
      <c r="A1591" s="357" t="s">
        <v>2901</v>
      </c>
      <c r="B1591" s="357" t="s">
        <v>1790</v>
      </c>
    </row>
    <row r="1592" spans="1:2" ht="15" customHeight="1" x14ac:dyDescent="0.25">
      <c r="A1592" s="357" t="s">
        <v>2902</v>
      </c>
      <c r="B1592" s="357" t="s">
        <v>1791</v>
      </c>
    </row>
    <row r="1593" spans="1:2" ht="15" customHeight="1" x14ac:dyDescent="0.25">
      <c r="A1593" s="357" t="s">
        <v>2903</v>
      </c>
      <c r="B1593" s="357" t="s">
        <v>1792</v>
      </c>
    </row>
    <row r="1594" spans="1:2" ht="15" customHeight="1" x14ac:dyDescent="0.25">
      <c r="A1594" s="357" t="s">
        <v>2904</v>
      </c>
      <c r="B1594" s="357" t="s">
        <v>1793</v>
      </c>
    </row>
    <row r="1595" spans="1:2" ht="15" customHeight="1" x14ac:dyDescent="0.25">
      <c r="A1595" s="357" t="s">
        <v>2905</v>
      </c>
      <c r="B1595" s="357" t="s">
        <v>1794</v>
      </c>
    </row>
    <row r="1596" spans="1:2" ht="15" customHeight="1" x14ac:dyDescent="0.25">
      <c r="A1596" s="357" t="s">
        <v>2906</v>
      </c>
      <c r="B1596" s="357" t="s">
        <v>1795</v>
      </c>
    </row>
    <row r="1597" spans="1:2" ht="15" customHeight="1" x14ac:dyDescent="0.25">
      <c r="A1597" s="357" t="s">
        <v>2907</v>
      </c>
      <c r="B1597" s="357" t="s">
        <v>1796</v>
      </c>
    </row>
    <row r="1598" spans="1:2" ht="15" customHeight="1" x14ac:dyDescent="0.25">
      <c r="A1598" s="357" t="s">
        <v>2908</v>
      </c>
      <c r="B1598" s="357" t="s">
        <v>1797</v>
      </c>
    </row>
    <row r="1599" spans="1:2" ht="15" customHeight="1" x14ac:dyDescent="0.25">
      <c r="A1599" s="357" t="s">
        <v>2909</v>
      </c>
      <c r="B1599" s="357" t="s">
        <v>1798</v>
      </c>
    </row>
    <row r="1600" spans="1:2" ht="15" customHeight="1" x14ac:dyDescent="0.25">
      <c r="A1600" s="357" t="s">
        <v>2910</v>
      </c>
      <c r="B1600" s="357" t="s">
        <v>1799</v>
      </c>
    </row>
    <row r="1601" spans="1:2" ht="15" customHeight="1" x14ac:dyDescent="0.25">
      <c r="A1601" s="357" t="s">
        <v>2911</v>
      </c>
      <c r="B1601" s="357" t="s">
        <v>1800</v>
      </c>
    </row>
    <row r="1602" spans="1:2" ht="15" customHeight="1" x14ac:dyDescent="0.25">
      <c r="A1602" s="357" t="s">
        <v>2912</v>
      </c>
      <c r="B1602" s="357" t="s">
        <v>1801</v>
      </c>
    </row>
    <row r="1603" spans="1:2" ht="15" customHeight="1" x14ac:dyDescent="0.25">
      <c r="A1603" s="357" t="s">
        <v>2913</v>
      </c>
      <c r="B1603" s="357" t="s">
        <v>1802</v>
      </c>
    </row>
    <row r="1604" spans="1:2" ht="15" customHeight="1" x14ac:dyDescent="0.25">
      <c r="A1604" s="357" t="s">
        <v>2914</v>
      </c>
      <c r="B1604" s="357" t="s">
        <v>1803</v>
      </c>
    </row>
    <row r="1605" spans="1:2" ht="15" customHeight="1" x14ac:dyDescent="0.25">
      <c r="A1605" s="357" t="s">
        <v>2915</v>
      </c>
      <c r="B1605" s="357" t="s">
        <v>1804</v>
      </c>
    </row>
    <row r="1606" spans="1:2" ht="15" customHeight="1" x14ac:dyDescent="0.25">
      <c r="A1606" s="357" t="s">
        <v>2916</v>
      </c>
      <c r="B1606" s="357" t="s">
        <v>1805</v>
      </c>
    </row>
    <row r="1607" spans="1:2" ht="15" customHeight="1" x14ac:dyDescent="0.25">
      <c r="A1607" s="357" t="s">
        <v>2917</v>
      </c>
      <c r="B1607" s="357" t="s">
        <v>1806</v>
      </c>
    </row>
    <row r="1608" spans="1:2" ht="15" customHeight="1" x14ac:dyDescent="0.25">
      <c r="A1608" s="357" t="s">
        <v>2918</v>
      </c>
      <c r="B1608" s="357" t="s">
        <v>1807</v>
      </c>
    </row>
    <row r="1609" spans="1:2" ht="15" customHeight="1" x14ac:dyDescent="0.25">
      <c r="A1609" s="357" t="s">
        <v>2919</v>
      </c>
      <c r="B1609" s="357" t="s">
        <v>1808</v>
      </c>
    </row>
    <row r="1610" spans="1:2" ht="15" customHeight="1" x14ac:dyDescent="0.25">
      <c r="A1610" s="357" t="s">
        <v>2920</v>
      </c>
      <c r="B1610" s="357" t="s">
        <v>1809</v>
      </c>
    </row>
    <row r="1611" spans="1:2" ht="15" customHeight="1" x14ac:dyDescent="0.25">
      <c r="A1611" s="357" t="s">
        <v>2921</v>
      </c>
      <c r="B1611" s="357" t="s">
        <v>1810</v>
      </c>
    </row>
    <row r="1612" spans="1:2" ht="15" customHeight="1" x14ac:dyDescent="0.25">
      <c r="A1612" s="357" t="s">
        <v>2922</v>
      </c>
      <c r="B1612" s="357" t="s">
        <v>1811</v>
      </c>
    </row>
    <row r="1613" spans="1:2" ht="15" customHeight="1" x14ac:dyDescent="0.25">
      <c r="A1613" s="357" t="s">
        <v>2923</v>
      </c>
      <c r="B1613" s="357" t="s">
        <v>1812</v>
      </c>
    </row>
    <row r="1614" spans="1:2" ht="15" customHeight="1" x14ac:dyDescent="0.25">
      <c r="A1614" s="357" t="s">
        <v>2924</v>
      </c>
      <c r="B1614" s="357" t="s">
        <v>1813</v>
      </c>
    </row>
    <row r="1615" spans="1:2" ht="15" customHeight="1" x14ac:dyDescent="0.25">
      <c r="A1615" s="357" t="s">
        <v>2925</v>
      </c>
      <c r="B1615" s="357" t="s">
        <v>1814</v>
      </c>
    </row>
    <row r="1616" spans="1:2" ht="15" customHeight="1" x14ac:dyDescent="0.25">
      <c r="A1616" s="357" t="s">
        <v>2926</v>
      </c>
      <c r="B1616" s="357" t="s">
        <v>1815</v>
      </c>
    </row>
    <row r="1617" spans="1:2" ht="15" customHeight="1" x14ac:dyDescent="0.25">
      <c r="A1617" s="357" t="s">
        <v>2927</v>
      </c>
      <c r="B1617" s="357" t="s">
        <v>1816</v>
      </c>
    </row>
    <row r="1618" spans="1:2" ht="15" customHeight="1" x14ac:dyDescent="0.25">
      <c r="A1618" s="357" t="s">
        <v>2928</v>
      </c>
      <c r="B1618" s="357" t="s">
        <v>1817</v>
      </c>
    </row>
    <row r="1619" spans="1:2" ht="15" customHeight="1" x14ac:dyDescent="0.25">
      <c r="A1619" s="357" t="s">
        <v>2929</v>
      </c>
      <c r="B1619" s="357" t="s">
        <v>1818</v>
      </c>
    </row>
    <row r="1620" spans="1:2" ht="15" customHeight="1" x14ac:dyDescent="0.25">
      <c r="A1620" s="357" t="s">
        <v>2930</v>
      </c>
      <c r="B1620" s="357" t="s">
        <v>1819</v>
      </c>
    </row>
    <row r="1621" spans="1:2" ht="15" customHeight="1" x14ac:dyDescent="0.25">
      <c r="A1621" s="357" t="s">
        <v>2931</v>
      </c>
      <c r="B1621" s="357" t="s">
        <v>1820</v>
      </c>
    </row>
    <row r="1622" spans="1:2" ht="15" customHeight="1" x14ac:dyDescent="0.25">
      <c r="A1622" s="357" t="s">
        <v>2932</v>
      </c>
      <c r="B1622" s="357" t="s">
        <v>1821</v>
      </c>
    </row>
    <row r="1623" spans="1:2" ht="15" customHeight="1" x14ac:dyDescent="0.25">
      <c r="A1623" s="357" t="s">
        <v>2933</v>
      </c>
      <c r="B1623" s="357" t="s">
        <v>1822</v>
      </c>
    </row>
    <row r="1624" spans="1:2" ht="15" customHeight="1" x14ac:dyDescent="0.25">
      <c r="A1624" s="357" t="s">
        <v>2934</v>
      </c>
      <c r="B1624" s="357" t="s">
        <v>1823</v>
      </c>
    </row>
    <row r="1625" spans="1:2" ht="15" customHeight="1" x14ac:dyDescent="0.25">
      <c r="A1625" s="357" t="s">
        <v>2935</v>
      </c>
      <c r="B1625" s="357" t="s">
        <v>1824</v>
      </c>
    </row>
    <row r="1626" spans="1:2" ht="15" customHeight="1" x14ac:dyDescent="0.25">
      <c r="A1626" s="357" t="s">
        <v>2936</v>
      </c>
      <c r="B1626" s="357" t="s">
        <v>1825</v>
      </c>
    </row>
    <row r="1627" spans="1:2" ht="15" customHeight="1" x14ac:dyDescent="0.25">
      <c r="A1627" s="357" t="s">
        <v>2937</v>
      </c>
      <c r="B1627" s="357" t="s">
        <v>1826</v>
      </c>
    </row>
    <row r="1628" spans="1:2" ht="15" customHeight="1" x14ac:dyDescent="0.25">
      <c r="A1628" s="357" t="s">
        <v>2938</v>
      </c>
      <c r="B1628" s="357" t="s">
        <v>1827</v>
      </c>
    </row>
    <row r="1629" spans="1:2" ht="15" customHeight="1" x14ac:dyDescent="0.25">
      <c r="A1629" s="357" t="s">
        <v>2939</v>
      </c>
      <c r="B1629" s="357" t="s">
        <v>1828</v>
      </c>
    </row>
    <row r="1630" spans="1:2" ht="15" customHeight="1" x14ac:dyDescent="0.25">
      <c r="A1630" s="357" t="s">
        <v>2940</v>
      </c>
      <c r="B1630" s="357" t="s">
        <v>1829</v>
      </c>
    </row>
    <row r="1631" spans="1:2" ht="15" customHeight="1" x14ac:dyDescent="0.25">
      <c r="A1631" s="357" t="s">
        <v>2941</v>
      </c>
      <c r="B1631" s="357" t="s">
        <v>1830</v>
      </c>
    </row>
    <row r="1632" spans="1:2" ht="15" customHeight="1" x14ac:dyDescent="0.25">
      <c r="A1632" s="357" t="s">
        <v>2942</v>
      </c>
      <c r="B1632" s="357" t="s">
        <v>1831</v>
      </c>
    </row>
    <row r="1633" spans="1:2" ht="15" customHeight="1" x14ac:dyDescent="0.25">
      <c r="A1633" s="357" t="s">
        <v>2943</v>
      </c>
      <c r="B1633" s="357" t="s">
        <v>1832</v>
      </c>
    </row>
    <row r="1634" spans="1:2" ht="15" customHeight="1" x14ac:dyDescent="0.25">
      <c r="A1634" s="357" t="s">
        <v>2944</v>
      </c>
      <c r="B1634" s="357" t="s">
        <v>1833</v>
      </c>
    </row>
    <row r="1635" spans="1:2" ht="15" customHeight="1" x14ac:dyDescent="0.25">
      <c r="A1635" s="357" t="s">
        <v>2945</v>
      </c>
      <c r="B1635" s="357" t="s">
        <v>1834</v>
      </c>
    </row>
    <row r="1636" spans="1:2" ht="15" customHeight="1" x14ac:dyDescent="0.25">
      <c r="A1636" s="357" t="s">
        <v>2946</v>
      </c>
      <c r="B1636" s="357" t="s">
        <v>1835</v>
      </c>
    </row>
    <row r="1637" spans="1:2" ht="15" customHeight="1" x14ac:dyDescent="0.25">
      <c r="A1637" s="357" t="s">
        <v>2947</v>
      </c>
      <c r="B1637" s="357" t="s">
        <v>1836</v>
      </c>
    </row>
    <row r="1638" spans="1:2" ht="15" customHeight="1" x14ac:dyDescent="0.25">
      <c r="A1638" s="357" t="s">
        <v>2948</v>
      </c>
      <c r="B1638" s="357" t="s">
        <v>1837</v>
      </c>
    </row>
    <row r="1639" spans="1:2" ht="15" customHeight="1" x14ac:dyDescent="0.25">
      <c r="A1639" s="357" t="s">
        <v>2949</v>
      </c>
      <c r="B1639" s="357" t="s">
        <v>1838</v>
      </c>
    </row>
    <row r="1640" spans="1:2" ht="15" customHeight="1" x14ac:dyDescent="0.25">
      <c r="A1640" s="357" t="s">
        <v>2950</v>
      </c>
      <c r="B1640" s="357" t="s">
        <v>1839</v>
      </c>
    </row>
    <row r="1641" spans="1:2" ht="15" customHeight="1" x14ac:dyDescent="0.25">
      <c r="A1641" s="357" t="s">
        <v>2951</v>
      </c>
      <c r="B1641" s="357" t="s">
        <v>1840</v>
      </c>
    </row>
    <row r="1642" spans="1:2" ht="15" customHeight="1" x14ac:dyDescent="0.25">
      <c r="A1642" s="357" t="s">
        <v>2952</v>
      </c>
      <c r="B1642" s="357" t="s">
        <v>1841</v>
      </c>
    </row>
    <row r="1643" spans="1:2" ht="15" customHeight="1" x14ac:dyDescent="0.25">
      <c r="A1643" s="357" t="s">
        <v>2953</v>
      </c>
      <c r="B1643" s="357" t="s">
        <v>1842</v>
      </c>
    </row>
    <row r="1644" spans="1:2" ht="15" customHeight="1" x14ac:dyDescent="0.25">
      <c r="A1644" s="357" t="s">
        <v>2954</v>
      </c>
      <c r="B1644" s="357" t="s">
        <v>1843</v>
      </c>
    </row>
    <row r="1645" spans="1:2" ht="15" customHeight="1" x14ac:dyDescent="0.25">
      <c r="A1645" s="357" t="s">
        <v>2955</v>
      </c>
      <c r="B1645" s="357" t="s">
        <v>1844</v>
      </c>
    </row>
    <row r="1646" spans="1:2" ht="15" customHeight="1" x14ac:dyDescent="0.25">
      <c r="A1646" s="357" t="s">
        <v>2956</v>
      </c>
      <c r="B1646" s="357" t="s">
        <v>1845</v>
      </c>
    </row>
    <row r="1647" spans="1:2" ht="15" customHeight="1" x14ac:dyDescent="0.25">
      <c r="A1647" s="357" t="s">
        <v>2957</v>
      </c>
      <c r="B1647" s="357" t="s">
        <v>1846</v>
      </c>
    </row>
    <row r="1648" spans="1:2" ht="15" customHeight="1" x14ac:dyDescent="0.25">
      <c r="A1648" s="357" t="s">
        <v>2958</v>
      </c>
      <c r="B1648" s="357" t="s">
        <v>1847</v>
      </c>
    </row>
    <row r="1649" spans="1:2" ht="15" customHeight="1" x14ac:dyDescent="0.25">
      <c r="A1649" s="357" t="s">
        <v>2959</v>
      </c>
      <c r="B1649" s="357" t="s">
        <v>1848</v>
      </c>
    </row>
    <row r="1650" spans="1:2" ht="15" customHeight="1" x14ac:dyDescent="0.25">
      <c r="A1650" s="357" t="s">
        <v>2960</v>
      </c>
      <c r="B1650" s="357" t="s">
        <v>1849</v>
      </c>
    </row>
    <row r="1651" spans="1:2" ht="15" customHeight="1" x14ac:dyDescent="0.25">
      <c r="A1651" s="357" t="s">
        <v>2961</v>
      </c>
      <c r="B1651" s="357" t="s">
        <v>1850</v>
      </c>
    </row>
    <row r="1652" spans="1:2" ht="15" customHeight="1" x14ac:dyDescent="0.25">
      <c r="A1652" s="357" t="s">
        <v>2962</v>
      </c>
      <c r="B1652" s="357" t="s">
        <v>1851</v>
      </c>
    </row>
    <row r="1653" spans="1:2" ht="15" customHeight="1" x14ac:dyDescent="0.25">
      <c r="A1653" s="357" t="s">
        <v>2963</v>
      </c>
      <c r="B1653" s="357" t="s">
        <v>1852</v>
      </c>
    </row>
    <row r="1654" spans="1:2" ht="15" customHeight="1" x14ac:dyDescent="0.25">
      <c r="A1654" s="357" t="s">
        <v>2964</v>
      </c>
      <c r="B1654" s="357" t="s">
        <v>1853</v>
      </c>
    </row>
    <row r="1655" spans="1:2" ht="15" customHeight="1" x14ac:dyDescent="0.25">
      <c r="A1655" s="357" t="s">
        <v>2965</v>
      </c>
      <c r="B1655" s="357" t="s">
        <v>1854</v>
      </c>
    </row>
    <row r="1656" spans="1:2" ht="15" customHeight="1" x14ac:dyDescent="0.25">
      <c r="A1656" s="357" t="s">
        <v>2966</v>
      </c>
      <c r="B1656" s="357" t="s">
        <v>1855</v>
      </c>
    </row>
    <row r="1657" spans="1:2" ht="15" customHeight="1" x14ac:dyDescent="0.25">
      <c r="A1657" s="357" t="s">
        <v>2967</v>
      </c>
      <c r="B1657" s="357" t="s">
        <v>1856</v>
      </c>
    </row>
    <row r="1658" spans="1:2" ht="15" customHeight="1" x14ac:dyDescent="0.25">
      <c r="A1658" s="357" t="s">
        <v>2968</v>
      </c>
      <c r="B1658" s="357" t="s">
        <v>1857</v>
      </c>
    </row>
    <row r="1659" spans="1:2" ht="15" customHeight="1" x14ac:dyDescent="0.25">
      <c r="A1659" s="357" t="s">
        <v>2969</v>
      </c>
      <c r="B1659" s="357" t="s">
        <v>1858</v>
      </c>
    </row>
    <row r="1660" spans="1:2" ht="15" customHeight="1" x14ac:dyDescent="0.25">
      <c r="A1660" s="357" t="s">
        <v>2970</v>
      </c>
      <c r="B1660" s="357" t="s">
        <v>1859</v>
      </c>
    </row>
    <row r="1661" spans="1:2" ht="15" customHeight="1" x14ac:dyDescent="0.25">
      <c r="A1661" s="357" t="s">
        <v>2971</v>
      </c>
      <c r="B1661" s="357" t="s">
        <v>1860</v>
      </c>
    </row>
    <row r="1662" spans="1:2" ht="15" customHeight="1" x14ac:dyDescent="0.25">
      <c r="A1662" s="357" t="s">
        <v>2972</v>
      </c>
      <c r="B1662" s="357" t="s">
        <v>1861</v>
      </c>
    </row>
    <row r="1663" spans="1:2" ht="15" customHeight="1" x14ac:dyDescent="0.25">
      <c r="A1663" s="357" t="s">
        <v>2973</v>
      </c>
      <c r="B1663" s="357" t="s">
        <v>1862</v>
      </c>
    </row>
    <row r="1664" spans="1:2" ht="15" customHeight="1" x14ac:dyDescent="0.25">
      <c r="A1664" s="357" t="s">
        <v>2974</v>
      </c>
      <c r="B1664" s="357" t="s">
        <v>1863</v>
      </c>
    </row>
    <row r="1665" spans="1:2" ht="15" customHeight="1" x14ac:dyDescent="0.25">
      <c r="A1665" s="357" t="s">
        <v>2975</v>
      </c>
      <c r="B1665" s="357" t="s">
        <v>1864</v>
      </c>
    </row>
    <row r="1666" spans="1:2" ht="15" customHeight="1" x14ac:dyDescent="0.25">
      <c r="A1666" s="357" t="s">
        <v>2976</v>
      </c>
      <c r="B1666" s="357" t="s">
        <v>1865</v>
      </c>
    </row>
    <row r="1667" spans="1:2" ht="15" customHeight="1" x14ac:dyDescent="0.25">
      <c r="A1667" s="357" t="s">
        <v>2977</v>
      </c>
      <c r="B1667" s="357" t="s">
        <v>1866</v>
      </c>
    </row>
    <row r="1668" spans="1:2" ht="15" customHeight="1" x14ac:dyDescent="0.25">
      <c r="A1668" s="357" t="s">
        <v>2978</v>
      </c>
      <c r="B1668" s="357" t="s">
        <v>1867</v>
      </c>
    </row>
    <row r="1669" spans="1:2" ht="15" customHeight="1" x14ac:dyDescent="0.25">
      <c r="A1669" s="357" t="s">
        <v>2979</v>
      </c>
      <c r="B1669" s="357" t="s">
        <v>1868</v>
      </c>
    </row>
    <row r="1670" spans="1:2" ht="15" customHeight="1" x14ac:dyDescent="0.25">
      <c r="A1670" s="357" t="s">
        <v>2980</v>
      </c>
      <c r="B1670" s="357" t="s">
        <v>1869</v>
      </c>
    </row>
    <row r="1671" spans="1:2" ht="15" customHeight="1" x14ac:dyDescent="0.25">
      <c r="A1671" s="357" t="s">
        <v>2981</v>
      </c>
      <c r="B1671" s="357" t="s">
        <v>1870</v>
      </c>
    </row>
    <row r="1672" spans="1:2" ht="15" customHeight="1" x14ac:dyDescent="0.25">
      <c r="A1672" s="357" t="s">
        <v>2982</v>
      </c>
      <c r="B1672" s="357" t="s">
        <v>1871</v>
      </c>
    </row>
    <row r="1673" spans="1:2" ht="15" customHeight="1" x14ac:dyDescent="0.25">
      <c r="A1673" s="357" t="s">
        <v>2983</v>
      </c>
      <c r="B1673" s="357" t="s">
        <v>1872</v>
      </c>
    </row>
    <row r="1674" spans="1:2" ht="15" customHeight="1" x14ac:dyDescent="0.25">
      <c r="A1674" s="357" t="s">
        <v>2984</v>
      </c>
      <c r="B1674" s="357" t="s">
        <v>1873</v>
      </c>
    </row>
    <row r="1675" spans="1:2" ht="15" customHeight="1" x14ac:dyDescent="0.25">
      <c r="A1675" s="357" t="s">
        <v>2985</v>
      </c>
      <c r="B1675" s="357" t="s">
        <v>1874</v>
      </c>
    </row>
    <row r="1676" spans="1:2" ht="15" customHeight="1" x14ac:dyDescent="0.25">
      <c r="A1676" s="357" t="s">
        <v>2986</v>
      </c>
      <c r="B1676" s="357" t="s">
        <v>1875</v>
      </c>
    </row>
    <row r="1677" spans="1:2" ht="15" customHeight="1" x14ac:dyDescent="0.25">
      <c r="A1677" s="357" t="s">
        <v>2987</v>
      </c>
      <c r="B1677" s="357" t="s">
        <v>1876</v>
      </c>
    </row>
    <row r="1678" spans="1:2" ht="15" customHeight="1" x14ac:dyDescent="0.25">
      <c r="A1678" s="357" t="s">
        <v>2988</v>
      </c>
      <c r="B1678" s="357" t="s">
        <v>1877</v>
      </c>
    </row>
    <row r="1679" spans="1:2" ht="15" customHeight="1" x14ac:dyDescent="0.25">
      <c r="A1679" s="357" t="s">
        <v>2989</v>
      </c>
      <c r="B1679" s="357" t="s">
        <v>1878</v>
      </c>
    </row>
    <row r="1680" spans="1:2" ht="15" customHeight="1" x14ac:dyDescent="0.25">
      <c r="A1680" s="357" t="s">
        <v>2990</v>
      </c>
      <c r="B1680" s="357" t="s">
        <v>1879</v>
      </c>
    </row>
    <row r="1681" spans="1:2" ht="15" customHeight="1" x14ac:dyDescent="0.25">
      <c r="A1681" s="357" t="s">
        <v>2991</v>
      </c>
      <c r="B1681" s="357" t="s">
        <v>1880</v>
      </c>
    </row>
    <row r="1682" spans="1:2" ht="15" customHeight="1" x14ac:dyDescent="0.25">
      <c r="A1682" s="357" t="s">
        <v>2992</v>
      </c>
      <c r="B1682" s="357" t="s">
        <v>1881</v>
      </c>
    </row>
    <row r="1683" spans="1:2" ht="15" customHeight="1" x14ac:dyDescent="0.25">
      <c r="A1683" s="357" t="s">
        <v>2993</v>
      </c>
      <c r="B1683" s="357" t="s">
        <v>1882</v>
      </c>
    </row>
    <row r="1684" spans="1:2" ht="15" customHeight="1" x14ac:dyDescent="0.25">
      <c r="A1684" s="357" t="s">
        <v>2994</v>
      </c>
      <c r="B1684" s="357" t="s">
        <v>1883</v>
      </c>
    </row>
    <row r="1685" spans="1:2" ht="15" customHeight="1" x14ac:dyDescent="0.25">
      <c r="A1685" s="357" t="s">
        <v>2995</v>
      </c>
      <c r="B1685" s="357" t="s">
        <v>1884</v>
      </c>
    </row>
    <row r="1686" spans="1:2" ht="15" customHeight="1" x14ac:dyDescent="0.25">
      <c r="A1686" s="357" t="s">
        <v>2996</v>
      </c>
      <c r="B1686" s="357" t="s">
        <v>1885</v>
      </c>
    </row>
    <row r="1687" spans="1:2" ht="15" customHeight="1" x14ac:dyDescent="0.25">
      <c r="A1687" s="357" t="s">
        <v>2997</v>
      </c>
      <c r="B1687" s="357" t="s">
        <v>1886</v>
      </c>
    </row>
    <row r="1688" spans="1:2" ht="15" customHeight="1" x14ac:dyDescent="0.25">
      <c r="A1688" s="357" t="s">
        <v>2998</v>
      </c>
      <c r="B1688" s="357" t="s">
        <v>1887</v>
      </c>
    </row>
    <row r="1689" spans="1:2" ht="15" customHeight="1" x14ac:dyDescent="0.25">
      <c r="A1689" s="357" t="s">
        <v>2999</v>
      </c>
      <c r="B1689" s="357" t="s">
        <v>1888</v>
      </c>
    </row>
    <row r="1690" spans="1:2" ht="15" customHeight="1" x14ac:dyDescent="0.25">
      <c r="A1690" s="357" t="s">
        <v>3000</v>
      </c>
      <c r="B1690" s="357" t="s">
        <v>1889</v>
      </c>
    </row>
    <row r="1691" spans="1:2" ht="15" customHeight="1" x14ac:dyDescent="0.25">
      <c r="A1691" s="357" t="s">
        <v>3001</v>
      </c>
      <c r="B1691" s="357" t="s">
        <v>1890</v>
      </c>
    </row>
    <row r="1692" spans="1:2" ht="15" customHeight="1" x14ac:dyDescent="0.25">
      <c r="A1692" s="357" t="s">
        <v>3002</v>
      </c>
      <c r="B1692" s="357" t="s">
        <v>1891</v>
      </c>
    </row>
    <row r="1693" spans="1:2" ht="15" customHeight="1" x14ac:dyDescent="0.25">
      <c r="A1693" s="357" t="s">
        <v>3003</v>
      </c>
      <c r="B1693" s="357" t="s">
        <v>1892</v>
      </c>
    </row>
    <row r="1694" spans="1:2" ht="15" customHeight="1" x14ac:dyDescent="0.25">
      <c r="A1694" s="357" t="s">
        <v>3004</v>
      </c>
      <c r="B1694" s="357" t="s">
        <v>1893</v>
      </c>
    </row>
    <row r="1695" spans="1:2" ht="15" customHeight="1" x14ac:dyDescent="0.25">
      <c r="A1695" s="357" t="s">
        <v>3005</v>
      </c>
      <c r="B1695" s="357" t="s">
        <v>1894</v>
      </c>
    </row>
    <row r="1696" spans="1:2" ht="15" customHeight="1" x14ac:dyDescent="0.25">
      <c r="A1696" s="357" t="s">
        <v>3006</v>
      </c>
      <c r="B1696" s="357" t="s">
        <v>1895</v>
      </c>
    </row>
    <row r="1697" spans="1:2" ht="15" customHeight="1" x14ac:dyDescent="0.25">
      <c r="A1697" s="357" t="s">
        <v>3007</v>
      </c>
      <c r="B1697" s="357" t="s">
        <v>1896</v>
      </c>
    </row>
    <row r="1698" spans="1:2" ht="15" customHeight="1" x14ac:dyDescent="0.25">
      <c r="A1698" s="357" t="s">
        <v>3008</v>
      </c>
      <c r="B1698" s="357" t="s">
        <v>1897</v>
      </c>
    </row>
    <row r="1699" spans="1:2" ht="15" customHeight="1" x14ac:dyDescent="0.25">
      <c r="A1699" s="357" t="s">
        <v>3009</v>
      </c>
      <c r="B1699" s="357" t="s">
        <v>1898</v>
      </c>
    </row>
    <row r="1700" spans="1:2" ht="15" customHeight="1" x14ac:dyDescent="0.25">
      <c r="A1700" s="357" t="s">
        <v>3010</v>
      </c>
      <c r="B1700" s="357" t="s">
        <v>1899</v>
      </c>
    </row>
    <row r="1701" spans="1:2" ht="15" customHeight="1" x14ac:dyDescent="0.25">
      <c r="A1701" s="357" t="s">
        <v>3011</v>
      </c>
      <c r="B1701" s="357" t="s">
        <v>1900</v>
      </c>
    </row>
    <row r="1702" spans="1:2" ht="15" customHeight="1" x14ac:dyDescent="0.25">
      <c r="A1702" s="357" t="s">
        <v>3012</v>
      </c>
      <c r="B1702" s="357" t="s">
        <v>1901</v>
      </c>
    </row>
    <row r="1703" spans="1:2" ht="15" customHeight="1" x14ac:dyDescent="0.25">
      <c r="A1703" s="357" t="s">
        <v>3013</v>
      </c>
      <c r="B1703" s="357" t="s">
        <v>1902</v>
      </c>
    </row>
    <row r="1704" spans="1:2" ht="15" customHeight="1" x14ac:dyDescent="0.25">
      <c r="A1704" s="357" t="s">
        <v>3014</v>
      </c>
      <c r="B1704" s="357" t="s">
        <v>1903</v>
      </c>
    </row>
    <row r="1705" spans="1:2" ht="15" customHeight="1" x14ac:dyDescent="0.25">
      <c r="A1705" s="357" t="s">
        <v>3015</v>
      </c>
      <c r="B1705" s="357" t="s">
        <v>1904</v>
      </c>
    </row>
    <row r="1706" spans="1:2" ht="15" customHeight="1" x14ac:dyDescent="0.25">
      <c r="A1706" s="357" t="s">
        <v>3016</v>
      </c>
      <c r="B1706" s="357" t="s">
        <v>1905</v>
      </c>
    </row>
    <row r="1707" spans="1:2" ht="15" customHeight="1" x14ac:dyDescent="0.25">
      <c r="A1707" s="357" t="s">
        <v>3017</v>
      </c>
      <c r="B1707" s="357" t="s">
        <v>1906</v>
      </c>
    </row>
    <row r="1708" spans="1:2" ht="15" customHeight="1" x14ac:dyDescent="0.25">
      <c r="A1708" s="357" t="s">
        <v>3018</v>
      </c>
      <c r="B1708" s="357" t="s">
        <v>1907</v>
      </c>
    </row>
    <row r="1709" spans="1:2" ht="15" customHeight="1" x14ac:dyDescent="0.25">
      <c r="A1709" s="357" t="s">
        <v>3019</v>
      </c>
      <c r="B1709" s="357" t="s">
        <v>1908</v>
      </c>
    </row>
    <row r="1710" spans="1:2" ht="15" customHeight="1" x14ac:dyDescent="0.25">
      <c r="A1710" s="357" t="s">
        <v>3020</v>
      </c>
      <c r="B1710" s="357" t="s">
        <v>1909</v>
      </c>
    </row>
    <row r="1711" spans="1:2" ht="15" customHeight="1" x14ac:dyDescent="0.25">
      <c r="A1711" s="357" t="s">
        <v>3021</v>
      </c>
      <c r="B1711" s="357" t="s">
        <v>1910</v>
      </c>
    </row>
    <row r="1712" spans="1:2" ht="15" customHeight="1" x14ac:dyDescent="0.25">
      <c r="A1712" s="357" t="s">
        <v>3022</v>
      </c>
      <c r="B1712" s="357" t="s">
        <v>1911</v>
      </c>
    </row>
    <row r="1713" spans="1:2" ht="15" customHeight="1" x14ac:dyDescent="0.25">
      <c r="A1713" s="357" t="s">
        <v>3023</v>
      </c>
      <c r="B1713" s="357" t="s">
        <v>1912</v>
      </c>
    </row>
    <row r="1714" spans="1:2" ht="15" customHeight="1" x14ac:dyDescent="0.25">
      <c r="A1714" s="357" t="s">
        <v>3024</v>
      </c>
      <c r="B1714" s="357" t="s">
        <v>1913</v>
      </c>
    </row>
    <row r="1715" spans="1:2" ht="15" customHeight="1" x14ac:dyDescent="0.25">
      <c r="A1715" s="357" t="s">
        <v>3025</v>
      </c>
      <c r="B1715" s="357" t="s">
        <v>1914</v>
      </c>
    </row>
    <row r="1716" spans="1:2" ht="15" customHeight="1" x14ac:dyDescent="0.25">
      <c r="A1716" s="357" t="s">
        <v>3026</v>
      </c>
      <c r="B1716" s="357" t="s">
        <v>1915</v>
      </c>
    </row>
    <row r="1717" spans="1:2" ht="15" customHeight="1" x14ac:dyDescent="0.25">
      <c r="A1717" s="357" t="s">
        <v>3027</v>
      </c>
      <c r="B1717" s="357" t="s">
        <v>1916</v>
      </c>
    </row>
    <row r="1718" spans="1:2" ht="15" customHeight="1" x14ac:dyDescent="0.25">
      <c r="A1718" s="357" t="s">
        <v>3028</v>
      </c>
      <c r="B1718" s="357" t="s">
        <v>1917</v>
      </c>
    </row>
    <row r="1719" spans="1:2" ht="15" customHeight="1" x14ac:dyDescent="0.25">
      <c r="A1719" s="357" t="s">
        <v>3029</v>
      </c>
      <c r="B1719" s="357" t="s">
        <v>1918</v>
      </c>
    </row>
    <row r="1720" spans="1:2" ht="15" customHeight="1" x14ac:dyDescent="0.25">
      <c r="A1720" s="357" t="s">
        <v>3030</v>
      </c>
      <c r="B1720" s="357" t="s">
        <v>1919</v>
      </c>
    </row>
    <row r="1721" spans="1:2" ht="15" customHeight="1" x14ac:dyDescent="0.25">
      <c r="A1721" s="357" t="s">
        <v>3031</v>
      </c>
      <c r="B1721" s="357" t="s">
        <v>1920</v>
      </c>
    </row>
    <row r="1722" spans="1:2" ht="15" customHeight="1" x14ac:dyDescent="0.25">
      <c r="A1722" s="357" t="s">
        <v>3032</v>
      </c>
      <c r="B1722" s="357" t="s">
        <v>1921</v>
      </c>
    </row>
    <row r="1723" spans="1:2" ht="15" customHeight="1" x14ac:dyDescent="0.25">
      <c r="A1723" s="357" t="s">
        <v>3033</v>
      </c>
      <c r="B1723" s="357" t="s">
        <v>1922</v>
      </c>
    </row>
    <row r="1724" spans="1:2" ht="15" customHeight="1" x14ac:dyDescent="0.25">
      <c r="A1724" s="357" t="s">
        <v>3034</v>
      </c>
      <c r="B1724" s="357" t="s">
        <v>1923</v>
      </c>
    </row>
    <row r="1725" spans="1:2" ht="15" customHeight="1" x14ac:dyDescent="0.25">
      <c r="A1725" s="357" t="s">
        <v>3035</v>
      </c>
      <c r="B1725" s="357" t="s">
        <v>1924</v>
      </c>
    </row>
    <row r="1726" spans="1:2" ht="15" customHeight="1" x14ac:dyDescent="0.25">
      <c r="A1726" s="357" t="s">
        <v>3036</v>
      </c>
      <c r="B1726" s="357" t="s">
        <v>1925</v>
      </c>
    </row>
    <row r="1727" spans="1:2" ht="15" customHeight="1" x14ac:dyDescent="0.25">
      <c r="A1727" s="357" t="s">
        <v>3037</v>
      </c>
      <c r="B1727" s="357" t="s">
        <v>1926</v>
      </c>
    </row>
    <row r="1728" spans="1:2" ht="15" customHeight="1" x14ac:dyDescent="0.25">
      <c r="A1728" s="357" t="s">
        <v>3038</v>
      </c>
      <c r="B1728" s="357" t="s">
        <v>1927</v>
      </c>
    </row>
    <row r="1729" spans="1:2" ht="15" customHeight="1" x14ac:dyDescent="0.25">
      <c r="A1729" s="357" t="s">
        <v>3039</v>
      </c>
      <c r="B1729" s="357" t="s">
        <v>1928</v>
      </c>
    </row>
    <row r="1730" spans="1:2" ht="15" customHeight="1" x14ac:dyDescent="0.25">
      <c r="A1730" s="357" t="s">
        <v>3040</v>
      </c>
      <c r="B1730" s="357" t="s">
        <v>1929</v>
      </c>
    </row>
    <row r="1731" spans="1:2" ht="15" customHeight="1" x14ac:dyDescent="0.25">
      <c r="A1731" s="357" t="s">
        <v>3041</v>
      </c>
      <c r="B1731" s="357" t="s">
        <v>1930</v>
      </c>
    </row>
    <row r="1732" spans="1:2" ht="15" customHeight="1" x14ac:dyDescent="0.25">
      <c r="A1732" s="357" t="s">
        <v>3042</v>
      </c>
      <c r="B1732" s="357" t="s">
        <v>1931</v>
      </c>
    </row>
    <row r="1733" spans="1:2" ht="15" customHeight="1" x14ac:dyDescent="0.25">
      <c r="A1733" s="357" t="s">
        <v>3043</v>
      </c>
      <c r="B1733" s="357" t="s">
        <v>1932</v>
      </c>
    </row>
    <row r="1734" spans="1:2" ht="15" customHeight="1" x14ac:dyDescent="0.25">
      <c r="A1734" s="357" t="s">
        <v>3044</v>
      </c>
      <c r="B1734" s="357" t="s">
        <v>1933</v>
      </c>
    </row>
    <row r="1735" spans="1:2" ht="15" customHeight="1" x14ac:dyDescent="0.25">
      <c r="A1735" s="357" t="s">
        <v>3045</v>
      </c>
      <c r="B1735" s="357" t="s">
        <v>1934</v>
      </c>
    </row>
    <row r="1736" spans="1:2" ht="15" customHeight="1" x14ac:dyDescent="0.25">
      <c r="A1736" s="357" t="s">
        <v>3046</v>
      </c>
      <c r="B1736" s="357" t="s">
        <v>1935</v>
      </c>
    </row>
    <row r="1737" spans="1:2" ht="15" customHeight="1" x14ac:dyDescent="0.25">
      <c r="A1737" s="357" t="s">
        <v>3047</v>
      </c>
      <c r="B1737" s="357" t="s">
        <v>1936</v>
      </c>
    </row>
    <row r="1738" spans="1:2" ht="15" customHeight="1" x14ac:dyDescent="0.25">
      <c r="A1738" s="357" t="s">
        <v>3048</v>
      </c>
      <c r="B1738" s="357" t="s">
        <v>1937</v>
      </c>
    </row>
    <row r="1739" spans="1:2" ht="15" customHeight="1" x14ac:dyDescent="0.25">
      <c r="A1739" s="357" t="s">
        <v>3049</v>
      </c>
      <c r="B1739" s="357" t="s">
        <v>1938</v>
      </c>
    </row>
    <row r="1740" spans="1:2" ht="15" customHeight="1" x14ac:dyDescent="0.25">
      <c r="A1740" s="357" t="s">
        <v>3050</v>
      </c>
      <c r="B1740" s="357" t="s">
        <v>1939</v>
      </c>
    </row>
    <row r="1741" spans="1:2" ht="15" customHeight="1" x14ac:dyDescent="0.25">
      <c r="A1741" s="357" t="s">
        <v>3051</v>
      </c>
      <c r="B1741" s="357" t="s">
        <v>1940</v>
      </c>
    </row>
    <row r="1742" spans="1:2" ht="15" customHeight="1" x14ac:dyDescent="0.25">
      <c r="A1742" s="357" t="s">
        <v>3052</v>
      </c>
      <c r="B1742" s="357" t="s">
        <v>1941</v>
      </c>
    </row>
    <row r="1743" spans="1:2" ht="15" customHeight="1" x14ac:dyDescent="0.25">
      <c r="A1743" s="357" t="s">
        <v>3053</v>
      </c>
      <c r="B1743" s="357" t="s">
        <v>1942</v>
      </c>
    </row>
    <row r="1744" spans="1:2" ht="15" customHeight="1" x14ac:dyDescent="0.25">
      <c r="A1744" s="357" t="s">
        <v>3054</v>
      </c>
      <c r="B1744" s="357" t="s">
        <v>1943</v>
      </c>
    </row>
    <row r="1745" spans="1:2" ht="15" customHeight="1" x14ac:dyDescent="0.25">
      <c r="A1745" s="357" t="s">
        <v>3055</v>
      </c>
      <c r="B1745" s="357" t="s">
        <v>1944</v>
      </c>
    </row>
    <row r="1746" spans="1:2" ht="15" customHeight="1" x14ac:dyDescent="0.25">
      <c r="A1746" s="357" t="s">
        <v>3056</v>
      </c>
      <c r="B1746" s="357" t="s">
        <v>1945</v>
      </c>
    </row>
    <row r="1747" spans="1:2" ht="15" customHeight="1" x14ac:dyDescent="0.25">
      <c r="A1747" s="357" t="s">
        <v>3057</v>
      </c>
      <c r="B1747" s="357" t="s">
        <v>1946</v>
      </c>
    </row>
    <row r="1748" spans="1:2" ht="15" customHeight="1" x14ac:dyDescent="0.25">
      <c r="A1748" s="357" t="s">
        <v>3058</v>
      </c>
      <c r="B1748" s="357" t="s">
        <v>1947</v>
      </c>
    </row>
    <row r="1749" spans="1:2" ht="15" customHeight="1" x14ac:dyDescent="0.25">
      <c r="A1749" s="357" t="s">
        <v>3059</v>
      </c>
      <c r="B1749" s="357" t="s">
        <v>1948</v>
      </c>
    </row>
    <row r="1750" spans="1:2" ht="15" customHeight="1" x14ac:dyDescent="0.25">
      <c r="A1750" s="357" t="s">
        <v>3060</v>
      </c>
      <c r="B1750" s="357" t="s">
        <v>1949</v>
      </c>
    </row>
    <row r="1751" spans="1:2" ht="15" customHeight="1" x14ac:dyDescent="0.25">
      <c r="A1751" s="357" t="s">
        <v>3061</v>
      </c>
      <c r="B1751" s="357" t="s">
        <v>1950</v>
      </c>
    </row>
    <row r="1752" spans="1:2" ht="15" customHeight="1" x14ac:dyDescent="0.25">
      <c r="A1752" s="357" t="s">
        <v>3062</v>
      </c>
      <c r="B1752" s="357" t="s">
        <v>1951</v>
      </c>
    </row>
    <row r="1753" spans="1:2" ht="15" customHeight="1" x14ac:dyDescent="0.25">
      <c r="A1753" s="357" t="s">
        <v>3063</v>
      </c>
      <c r="B1753" s="357" t="s">
        <v>1952</v>
      </c>
    </row>
    <row r="1754" spans="1:2" ht="15" customHeight="1" x14ac:dyDescent="0.25">
      <c r="A1754" s="357" t="s">
        <v>3064</v>
      </c>
      <c r="B1754" s="357" t="s">
        <v>1953</v>
      </c>
    </row>
    <row r="1755" spans="1:2" ht="15" customHeight="1" x14ac:dyDescent="0.25">
      <c r="A1755" s="357" t="s">
        <v>3065</v>
      </c>
      <c r="B1755" s="357" t="s">
        <v>1954</v>
      </c>
    </row>
    <row r="1756" spans="1:2" ht="15" customHeight="1" x14ac:dyDescent="0.25">
      <c r="A1756" s="357" t="s">
        <v>3066</v>
      </c>
      <c r="B1756" s="357" t="s">
        <v>1955</v>
      </c>
    </row>
    <row r="1757" spans="1:2" ht="15" customHeight="1" x14ac:dyDescent="0.25">
      <c r="A1757" s="357" t="s">
        <v>3067</v>
      </c>
      <c r="B1757" s="357" t="s">
        <v>1956</v>
      </c>
    </row>
    <row r="1758" spans="1:2" ht="15" customHeight="1" x14ac:dyDescent="0.25">
      <c r="A1758" s="357" t="s">
        <v>3068</v>
      </c>
      <c r="B1758" s="357" t="s">
        <v>1957</v>
      </c>
    </row>
    <row r="1759" spans="1:2" ht="15" customHeight="1" x14ac:dyDescent="0.25">
      <c r="A1759" s="357" t="s">
        <v>3069</v>
      </c>
      <c r="B1759" s="357" t="s">
        <v>1958</v>
      </c>
    </row>
    <row r="1760" spans="1:2" ht="15" customHeight="1" x14ac:dyDescent="0.25">
      <c r="A1760" s="357" t="s">
        <v>3070</v>
      </c>
      <c r="B1760" s="357" t="s">
        <v>1959</v>
      </c>
    </row>
    <row r="1761" spans="1:2" ht="15" customHeight="1" x14ac:dyDescent="0.25">
      <c r="A1761" s="357" t="s">
        <v>3071</v>
      </c>
      <c r="B1761" s="357" t="s">
        <v>1960</v>
      </c>
    </row>
    <row r="1762" spans="1:2" ht="15" customHeight="1" x14ac:dyDescent="0.25">
      <c r="A1762" s="357" t="s">
        <v>3072</v>
      </c>
      <c r="B1762" s="357" t="s">
        <v>1961</v>
      </c>
    </row>
    <row r="1763" spans="1:2" ht="15" customHeight="1" x14ac:dyDescent="0.25">
      <c r="A1763" s="357" t="s">
        <v>3073</v>
      </c>
      <c r="B1763" s="357" t="s">
        <v>1962</v>
      </c>
    </row>
    <row r="1764" spans="1:2" ht="15" customHeight="1" x14ac:dyDescent="0.25">
      <c r="A1764" s="357" t="s">
        <v>3074</v>
      </c>
      <c r="B1764" s="357" t="s">
        <v>1963</v>
      </c>
    </row>
    <row r="1765" spans="1:2" ht="15" customHeight="1" x14ac:dyDescent="0.25">
      <c r="A1765" s="357" t="s">
        <v>3075</v>
      </c>
      <c r="B1765" s="357" t="s">
        <v>1964</v>
      </c>
    </row>
    <row r="1766" spans="1:2" ht="15" customHeight="1" x14ac:dyDescent="0.25">
      <c r="A1766" s="357" t="s">
        <v>3076</v>
      </c>
      <c r="B1766" s="357" t="s">
        <v>1965</v>
      </c>
    </row>
    <row r="1767" spans="1:2" ht="15" customHeight="1" x14ac:dyDescent="0.25">
      <c r="A1767" s="357" t="s">
        <v>3077</v>
      </c>
      <c r="B1767" s="357" t="s">
        <v>1966</v>
      </c>
    </row>
    <row r="1768" spans="1:2" ht="15" customHeight="1" x14ac:dyDescent="0.25">
      <c r="A1768" s="357" t="s">
        <v>3078</v>
      </c>
      <c r="B1768" s="357" t="s">
        <v>1967</v>
      </c>
    </row>
    <row r="1769" spans="1:2" ht="15" customHeight="1" x14ac:dyDescent="0.25">
      <c r="A1769" s="357" t="s">
        <v>3079</v>
      </c>
      <c r="B1769" s="357" t="s">
        <v>1968</v>
      </c>
    </row>
    <row r="1770" spans="1:2" ht="15" customHeight="1" x14ac:dyDescent="0.25">
      <c r="A1770" s="357" t="s">
        <v>3080</v>
      </c>
      <c r="B1770" s="357" t="s">
        <v>1969</v>
      </c>
    </row>
    <row r="1771" spans="1:2" ht="15" customHeight="1" x14ac:dyDescent="0.25">
      <c r="A1771" s="357" t="s">
        <v>3081</v>
      </c>
      <c r="B1771" s="357" t="s">
        <v>1970</v>
      </c>
    </row>
    <row r="1772" spans="1:2" ht="15" customHeight="1" x14ac:dyDescent="0.25">
      <c r="A1772" s="357" t="s">
        <v>3082</v>
      </c>
      <c r="B1772" s="357" t="s">
        <v>1971</v>
      </c>
    </row>
    <row r="1773" spans="1:2" ht="15" customHeight="1" x14ac:dyDescent="0.25">
      <c r="A1773" s="357" t="s">
        <v>3083</v>
      </c>
      <c r="B1773" s="357" t="s">
        <v>1972</v>
      </c>
    </row>
    <row r="1774" spans="1:2" ht="15" customHeight="1" x14ac:dyDescent="0.25">
      <c r="A1774" s="357" t="s">
        <v>3084</v>
      </c>
      <c r="B1774" s="357" t="s">
        <v>1973</v>
      </c>
    </row>
    <row r="1775" spans="1:2" ht="15" customHeight="1" x14ac:dyDescent="0.25">
      <c r="A1775" s="357" t="s">
        <v>3085</v>
      </c>
      <c r="B1775" s="357" t="s">
        <v>1974</v>
      </c>
    </row>
    <row r="1776" spans="1:2" ht="15" customHeight="1" x14ac:dyDescent="0.25">
      <c r="A1776" s="357" t="s">
        <v>3086</v>
      </c>
      <c r="B1776" s="357" t="s">
        <v>1975</v>
      </c>
    </row>
    <row r="1777" spans="1:2" ht="15" customHeight="1" x14ac:dyDescent="0.25">
      <c r="A1777" s="357" t="s">
        <v>3087</v>
      </c>
      <c r="B1777" s="357" t="s">
        <v>1976</v>
      </c>
    </row>
    <row r="1778" spans="1:2" ht="15" customHeight="1" x14ac:dyDescent="0.25">
      <c r="A1778" s="357" t="s">
        <v>3088</v>
      </c>
      <c r="B1778" s="357" t="s">
        <v>1977</v>
      </c>
    </row>
    <row r="1779" spans="1:2" ht="15" customHeight="1" x14ac:dyDescent="0.25">
      <c r="A1779" s="357" t="s">
        <v>3089</v>
      </c>
      <c r="B1779" s="357" t="s">
        <v>1978</v>
      </c>
    </row>
    <row r="1780" spans="1:2" ht="15" customHeight="1" x14ac:dyDescent="0.25">
      <c r="A1780" s="357" t="s">
        <v>3090</v>
      </c>
      <c r="B1780" s="357" t="s">
        <v>1979</v>
      </c>
    </row>
    <row r="1781" spans="1:2" ht="15" customHeight="1" x14ac:dyDescent="0.25">
      <c r="A1781" s="357" t="s">
        <v>3091</v>
      </c>
      <c r="B1781" s="357" t="s">
        <v>1980</v>
      </c>
    </row>
    <row r="1782" spans="1:2" ht="15" customHeight="1" x14ac:dyDescent="0.25">
      <c r="A1782" s="357" t="s">
        <v>3092</v>
      </c>
      <c r="B1782" s="357" t="s">
        <v>1981</v>
      </c>
    </row>
    <row r="1783" spans="1:2" ht="15" customHeight="1" x14ac:dyDescent="0.25">
      <c r="A1783" s="357" t="s">
        <v>3093</v>
      </c>
      <c r="B1783" s="357" t="s">
        <v>1982</v>
      </c>
    </row>
    <row r="1784" spans="1:2" ht="15" customHeight="1" x14ac:dyDescent="0.25">
      <c r="A1784" s="357" t="s">
        <v>3094</v>
      </c>
      <c r="B1784" s="357" t="s">
        <v>1983</v>
      </c>
    </row>
    <row r="1785" spans="1:2" ht="15" customHeight="1" x14ac:dyDescent="0.25">
      <c r="A1785" s="357" t="s">
        <v>3095</v>
      </c>
      <c r="B1785" s="357" t="s">
        <v>1984</v>
      </c>
    </row>
    <row r="1786" spans="1:2" ht="15" customHeight="1" x14ac:dyDescent="0.25">
      <c r="A1786" s="357" t="s">
        <v>3096</v>
      </c>
      <c r="B1786" s="357" t="s">
        <v>1985</v>
      </c>
    </row>
    <row r="1787" spans="1:2" ht="15" customHeight="1" x14ac:dyDescent="0.25">
      <c r="A1787" s="357" t="s">
        <v>3097</v>
      </c>
      <c r="B1787" s="357" t="s">
        <v>1986</v>
      </c>
    </row>
    <row r="1788" spans="1:2" ht="15" customHeight="1" x14ac:dyDescent="0.25">
      <c r="A1788" s="357" t="s">
        <v>3098</v>
      </c>
      <c r="B1788" s="357" t="s">
        <v>1987</v>
      </c>
    </row>
    <row r="1789" spans="1:2" ht="15" customHeight="1" x14ac:dyDescent="0.25">
      <c r="A1789" s="357" t="s">
        <v>3099</v>
      </c>
      <c r="B1789" s="357" t="s">
        <v>1988</v>
      </c>
    </row>
    <row r="1790" spans="1:2" ht="15" customHeight="1" x14ac:dyDescent="0.25">
      <c r="A1790" s="357" t="s">
        <v>3100</v>
      </c>
      <c r="B1790" s="357" t="s">
        <v>1989</v>
      </c>
    </row>
    <row r="1791" spans="1:2" ht="15" customHeight="1" x14ac:dyDescent="0.25">
      <c r="A1791" s="357" t="s">
        <v>3101</v>
      </c>
      <c r="B1791" s="357" t="s">
        <v>1990</v>
      </c>
    </row>
    <row r="1792" spans="1:2" ht="15" customHeight="1" x14ac:dyDescent="0.25">
      <c r="A1792" s="357" t="s">
        <v>3102</v>
      </c>
      <c r="B1792" s="357" t="s">
        <v>1991</v>
      </c>
    </row>
    <row r="1793" spans="1:2" ht="15" customHeight="1" x14ac:dyDescent="0.25">
      <c r="A1793" s="357" t="s">
        <v>3103</v>
      </c>
      <c r="B1793" s="357" t="s">
        <v>1992</v>
      </c>
    </row>
    <row r="1794" spans="1:2" ht="15" customHeight="1" x14ac:dyDescent="0.25">
      <c r="A1794" s="357" t="s">
        <v>3104</v>
      </c>
      <c r="B1794" s="357" t="s">
        <v>1993</v>
      </c>
    </row>
    <row r="1795" spans="1:2" ht="15" customHeight="1" x14ac:dyDescent="0.25">
      <c r="A1795" s="357" t="s">
        <v>3105</v>
      </c>
      <c r="B1795" s="357" t="s">
        <v>1994</v>
      </c>
    </row>
    <row r="1796" spans="1:2" ht="15" customHeight="1" x14ac:dyDescent="0.25">
      <c r="A1796" s="357" t="s">
        <v>3106</v>
      </c>
      <c r="B1796" s="357" t="s">
        <v>1995</v>
      </c>
    </row>
    <row r="1797" spans="1:2" ht="15" customHeight="1" x14ac:dyDescent="0.25">
      <c r="A1797" s="357" t="s">
        <v>3107</v>
      </c>
      <c r="B1797" s="357" t="s">
        <v>1996</v>
      </c>
    </row>
    <row r="1798" spans="1:2" ht="15" customHeight="1" x14ac:dyDescent="0.25">
      <c r="A1798" s="357" t="s">
        <v>3108</v>
      </c>
      <c r="B1798" s="357" t="s">
        <v>1997</v>
      </c>
    </row>
    <row r="1799" spans="1:2" ht="15" customHeight="1" x14ac:dyDescent="0.25">
      <c r="A1799" s="357" t="s">
        <v>3109</v>
      </c>
      <c r="B1799" s="357" t="s">
        <v>1998</v>
      </c>
    </row>
    <row r="1800" spans="1:2" ht="15" customHeight="1" x14ac:dyDescent="0.25">
      <c r="A1800" s="357" t="s">
        <v>3110</v>
      </c>
      <c r="B1800" s="357" t="s">
        <v>1999</v>
      </c>
    </row>
    <row r="1801" spans="1:2" ht="15" customHeight="1" x14ac:dyDescent="0.25">
      <c r="A1801" s="357" t="s">
        <v>3111</v>
      </c>
      <c r="B1801" s="357" t="s">
        <v>2000</v>
      </c>
    </row>
    <row r="1802" spans="1:2" ht="15" customHeight="1" x14ac:dyDescent="0.25">
      <c r="A1802" s="357" t="s">
        <v>3112</v>
      </c>
      <c r="B1802" s="357" t="s">
        <v>2001</v>
      </c>
    </row>
    <row r="1803" spans="1:2" ht="15" customHeight="1" x14ac:dyDescent="0.25">
      <c r="A1803" s="357" t="s">
        <v>3113</v>
      </c>
      <c r="B1803" s="357" t="s">
        <v>2002</v>
      </c>
    </row>
    <row r="1804" spans="1:2" ht="15" customHeight="1" x14ac:dyDescent="0.25">
      <c r="A1804" s="357" t="s">
        <v>3114</v>
      </c>
      <c r="B1804" s="357" t="s">
        <v>2003</v>
      </c>
    </row>
    <row r="1805" spans="1:2" ht="15" customHeight="1" x14ac:dyDescent="0.25">
      <c r="A1805" s="357" t="s">
        <v>3115</v>
      </c>
      <c r="B1805" s="357" t="s">
        <v>2004</v>
      </c>
    </row>
    <row r="1806" spans="1:2" ht="15" customHeight="1" x14ac:dyDescent="0.25">
      <c r="A1806" s="357" t="s">
        <v>3116</v>
      </c>
      <c r="B1806" s="357" t="s">
        <v>2005</v>
      </c>
    </row>
    <row r="1807" spans="1:2" ht="15" customHeight="1" x14ac:dyDescent="0.25">
      <c r="A1807" s="357" t="s">
        <v>3117</v>
      </c>
      <c r="B1807" s="357" t="s">
        <v>2006</v>
      </c>
    </row>
    <row r="1808" spans="1:2" ht="15" customHeight="1" x14ac:dyDescent="0.25">
      <c r="A1808" s="357" t="s">
        <v>3118</v>
      </c>
      <c r="B1808" s="357" t="s">
        <v>2007</v>
      </c>
    </row>
    <row r="1809" spans="1:2" ht="15" customHeight="1" x14ac:dyDescent="0.25">
      <c r="A1809" s="357" t="s">
        <v>3119</v>
      </c>
      <c r="B1809" s="357" t="s">
        <v>2008</v>
      </c>
    </row>
    <row r="1810" spans="1:2" ht="15" customHeight="1" x14ac:dyDescent="0.25">
      <c r="A1810" s="357" t="s">
        <v>3120</v>
      </c>
      <c r="B1810" s="357" t="s">
        <v>2009</v>
      </c>
    </row>
    <row r="1811" spans="1:2" ht="15" customHeight="1" x14ac:dyDescent="0.25">
      <c r="A1811" s="357" t="s">
        <v>3121</v>
      </c>
      <c r="B1811" s="357" t="s">
        <v>2010</v>
      </c>
    </row>
    <row r="1812" spans="1:2" ht="15" customHeight="1" x14ac:dyDescent="0.25">
      <c r="A1812" s="357" t="s">
        <v>3122</v>
      </c>
      <c r="B1812" s="357" t="s">
        <v>2011</v>
      </c>
    </row>
    <row r="1813" spans="1:2" ht="15" customHeight="1" x14ac:dyDescent="0.25">
      <c r="A1813" s="357" t="s">
        <v>3123</v>
      </c>
      <c r="B1813" s="357" t="s">
        <v>2012</v>
      </c>
    </row>
    <row r="1814" spans="1:2" ht="15" customHeight="1" x14ac:dyDescent="0.25">
      <c r="A1814" s="357" t="s">
        <v>3124</v>
      </c>
      <c r="B1814" s="357" t="s">
        <v>2013</v>
      </c>
    </row>
    <row r="1815" spans="1:2" ht="15" customHeight="1" x14ac:dyDescent="0.25">
      <c r="A1815" s="357" t="s">
        <v>3125</v>
      </c>
      <c r="B1815" s="357" t="s">
        <v>2014</v>
      </c>
    </row>
    <row r="1816" spans="1:2" ht="15" customHeight="1" x14ac:dyDescent="0.25">
      <c r="A1816" s="357" t="s">
        <v>3126</v>
      </c>
      <c r="B1816" s="357" t="s">
        <v>2015</v>
      </c>
    </row>
    <row r="1817" spans="1:2" ht="15" customHeight="1" x14ac:dyDescent="0.25">
      <c r="A1817" s="357" t="s">
        <v>3127</v>
      </c>
      <c r="B1817" s="357" t="s">
        <v>2016</v>
      </c>
    </row>
    <row r="1818" spans="1:2" ht="15" customHeight="1" x14ac:dyDescent="0.25">
      <c r="A1818" s="357" t="s">
        <v>3128</v>
      </c>
      <c r="B1818" s="357" t="s">
        <v>2017</v>
      </c>
    </row>
    <row r="1819" spans="1:2" ht="15" customHeight="1" x14ac:dyDescent="0.25">
      <c r="A1819" s="357" t="s">
        <v>3129</v>
      </c>
      <c r="B1819" s="357" t="s">
        <v>2018</v>
      </c>
    </row>
    <row r="1820" spans="1:2" ht="15" customHeight="1" x14ac:dyDescent="0.25">
      <c r="A1820" s="357" t="s">
        <v>3130</v>
      </c>
      <c r="B1820" s="357" t="s">
        <v>2019</v>
      </c>
    </row>
    <row r="1821" spans="1:2" ht="15" customHeight="1" x14ac:dyDescent="0.25">
      <c r="A1821" s="357" t="s">
        <v>3131</v>
      </c>
      <c r="B1821" s="357" t="s">
        <v>2020</v>
      </c>
    </row>
    <row r="1822" spans="1:2" ht="15" customHeight="1" x14ac:dyDescent="0.25">
      <c r="A1822" s="357" t="s">
        <v>3132</v>
      </c>
      <c r="B1822" s="357" t="s">
        <v>2021</v>
      </c>
    </row>
    <row r="1823" spans="1:2" ht="15" customHeight="1" x14ac:dyDescent="0.25">
      <c r="A1823" s="357" t="s">
        <v>3133</v>
      </c>
      <c r="B1823" s="357" t="s">
        <v>2022</v>
      </c>
    </row>
    <row r="1824" spans="1:2" ht="15" customHeight="1" x14ac:dyDescent="0.25">
      <c r="A1824" s="357" t="s">
        <v>3134</v>
      </c>
      <c r="B1824" s="357" t="s">
        <v>2023</v>
      </c>
    </row>
    <row r="1825" spans="1:2" ht="15" customHeight="1" x14ac:dyDescent="0.25">
      <c r="A1825" s="357" t="s">
        <v>3135</v>
      </c>
      <c r="B1825" s="357" t="s">
        <v>2024</v>
      </c>
    </row>
    <row r="1826" spans="1:2" ht="15" customHeight="1" x14ac:dyDescent="0.25">
      <c r="A1826" s="357" t="s">
        <v>3136</v>
      </c>
      <c r="B1826" s="357" t="s">
        <v>2025</v>
      </c>
    </row>
    <row r="1827" spans="1:2" ht="15" customHeight="1" x14ac:dyDescent="0.25">
      <c r="A1827" s="357" t="s">
        <v>3137</v>
      </c>
      <c r="B1827" s="357" t="s">
        <v>2026</v>
      </c>
    </row>
    <row r="1828" spans="1:2" ht="15" customHeight="1" x14ac:dyDescent="0.25">
      <c r="A1828" s="357" t="s">
        <v>3138</v>
      </c>
      <c r="B1828" s="357" t="s">
        <v>2027</v>
      </c>
    </row>
    <row r="1829" spans="1:2" ht="15" customHeight="1" x14ac:dyDescent="0.25">
      <c r="A1829" s="357" t="s">
        <v>3139</v>
      </c>
      <c r="B1829" s="357" t="s">
        <v>2028</v>
      </c>
    </row>
    <row r="1830" spans="1:2" ht="15" customHeight="1" x14ac:dyDescent="0.25">
      <c r="A1830" s="357" t="s">
        <v>3140</v>
      </c>
      <c r="B1830" s="357" t="s">
        <v>2029</v>
      </c>
    </row>
    <row r="1831" spans="1:2" ht="15" customHeight="1" x14ac:dyDescent="0.25">
      <c r="A1831" s="357" t="s">
        <v>3141</v>
      </c>
      <c r="B1831" s="357" t="s">
        <v>2030</v>
      </c>
    </row>
    <row r="1832" spans="1:2" ht="15" customHeight="1" x14ac:dyDescent="0.25">
      <c r="A1832" s="357" t="s">
        <v>3142</v>
      </c>
      <c r="B1832" s="357" t="s">
        <v>2031</v>
      </c>
    </row>
    <row r="1833" spans="1:2" ht="15" customHeight="1" x14ac:dyDescent="0.25">
      <c r="A1833" s="357" t="s">
        <v>3143</v>
      </c>
      <c r="B1833" s="357" t="s">
        <v>2032</v>
      </c>
    </row>
    <row r="1834" spans="1:2" ht="15" customHeight="1" x14ac:dyDescent="0.25">
      <c r="A1834" s="357" t="s">
        <v>3144</v>
      </c>
      <c r="B1834" s="357" t="s">
        <v>2033</v>
      </c>
    </row>
    <row r="1835" spans="1:2" ht="15" customHeight="1" x14ac:dyDescent="0.25">
      <c r="A1835" s="357" t="s">
        <v>3145</v>
      </c>
      <c r="B1835" s="357" t="s">
        <v>2034</v>
      </c>
    </row>
    <row r="1836" spans="1:2" ht="15" customHeight="1" x14ac:dyDescent="0.25">
      <c r="A1836" s="357" t="s">
        <v>3146</v>
      </c>
      <c r="B1836" s="357" t="s">
        <v>2035</v>
      </c>
    </row>
    <row r="1837" spans="1:2" ht="15" customHeight="1" x14ac:dyDescent="0.25">
      <c r="A1837" s="357" t="s">
        <v>3147</v>
      </c>
      <c r="B1837" s="357" t="s">
        <v>2036</v>
      </c>
    </row>
    <row r="1838" spans="1:2" ht="15" customHeight="1" x14ac:dyDescent="0.25">
      <c r="A1838" s="357" t="s">
        <v>3148</v>
      </c>
      <c r="B1838" s="357" t="s">
        <v>2037</v>
      </c>
    </row>
    <row r="1839" spans="1:2" ht="15" customHeight="1" x14ac:dyDescent="0.25">
      <c r="A1839" s="357" t="s">
        <v>3149</v>
      </c>
      <c r="B1839" s="357" t="s">
        <v>2038</v>
      </c>
    </row>
    <row r="1840" spans="1:2" ht="15" customHeight="1" x14ac:dyDescent="0.25">
      <c r="A1840" s="357" t="s">
        <v>3150</v>
      </c>
      <c r="B1840" s="357" t="s">
        <v>2039</v>
      </c>
    </row>
    <row r="1841" spans="1:2" ht="15" customHeight="1" x14ac:dyDescent="0.25">
      <c r="A1841" s="357" t="s">
        <v>3151</v>
      </c>
      <c r="B1841" s="357" t="s">
        <v>2040</v>
      </c>
    </row>
    <row r="1842" spans="1:2" ht="15" customHeight="1" x14ac:dyDescent="0.25">
      <c r="A1842" s="357" t="s">
        <v>3152</v>
      </c>
      <c r="B1842" s="357" t="s">
        <v>2041</v>
      </c>
    </row>
    <row r="1843" spans="1:2" ht="15" customHeight="1" x14ac:dyDescent="0.25">
      <c r="A1843" s="357" t="s">
        <v>3153</v>
      </c>
      <c r="B1843" s="357" t="s">
        <v>2042</v>
      </c>
    </row>
    <row r="1844" spans="1:2" ht="15" customHeight="1" x14ac:dyDescent="0.25">
      <c r="A1844" s="357" t="s">
        <v>3154</v>
      </c>
      <c r="B1844" s="357" t="s">
        <v>2043</v>
      </c>
    </row>
    <row r="1845" spans="1:2" ht="15" customHeight="1" x14ac:dyDescent="0.25">
      <c r="A1845" s="357" t="s">
        <v>3155</v>
      </c>
      <c r="B1845" s="357" t="s">
        <v>2044</v>
      </c>
    </row>
    <row r="1846" spans="1:2" ht="15" customHeight="1" x14ac:dyDescent="0.25">
      <c r="A1846" s="357" t="s">
        <v>3156</v>
      </c>
      <c r="B1846" s="357" t="s">
        <v>2045</v>
      </c>
    </row>
    <row r="1847" spans="1:2" ht="15" customHeight="1" x14ac:dyDescent="0.25">
      <c r="A1847" s="357" t="s">
        <v>3157</v>
      </c>
      <c r="B1847" s="357" t="s">
        <v>2046</v>
      </c>
    </row>
    <row r="1848" spans="1:2" ht="15" customHeight="1" x14ac:dyDescent="0.25">
      <c r="A1848" s="357" t="s">
        <v>3158</v>
      </c>
      <c r="B1848" s="357" t="s">
        <v>2047</v>
      </c>
    </row>
    <row r="1849" spans="1:2" ht="15" customHeight="1" x14ac:dyDescent="0.25">
      <c r="A1849" s="357" t="s">
        <v>3159</v>
      </c>
      <c r="B1849" s="357" t="s">
        <v>2048</v>
      </c>
    </row>
    <row r="1850" spans="1:2" ht="15" customHeight="1" x14ac:dyDescent="0.25">
      <c r="A1850" s="357" t="s">
        <v>3160</v>
      </c>
      <c r="B1850" s="357" t="s">
        <v>2049</v>
      </c>
    </row>
    <row r="1851" spans="1:2" ht="15" customHeight="1" x14ac:dyDescent="0.25">
      <c r="A1851" s="357" t="s">
        <v>3161</v>
      </c>
      <c r="B1851" s="357" t="s">
        <v>2050</v>
      </c>
    </row>
    <row r="1852" spans="1:2" ht="15" customHeight="1" x14ac:dyDescent="0.25">
      <c r="A1852" s="357" t="s">
        <v>3162</v>
      </c>
      <c r="B1852" s="357" t="s">
        <v>2051</v>
      </c>
    </row>
    <row r="1853" spans="1:2" ht="15" customHeight="1" x14ac:dyDescent="0.25">
      <c r="A1853" s="357" t="s">
        <v>3163</v>
      </c>
      <c r="B1853" s="357" t="s">
        <v>2052</v>
      </c>
    </row>
    <row r="1854" spans="1:2" ht="15" customHeight="1" x14ac:dyDescent="0.25">
      <c r="A1854" s="357" t="s">
        <v>3164</v>
      </c>
      <c r="B1854" s="357" t="s">
        <v>2053</v>
      </c>
    </row>
    <row r="1855" spans="1:2" ht="15" customHeight="1" x14ac:dyDescent="0.25">
      <c r="A1855" s="357" t="s">
        <v>3165</v>
      </c>
      <c r="B1855" s="357" t="s">
        <v>2054</v>
      </c>
    </row>
    <row r="1856" spans="1:2" ht="15" customHeight="1" x14ac:dyDescent="0.25">
      <c r="A1856" s="357" t="s">
        <v>3166</v>
      </c>
      <c r="B1856" s="357" t="s">
        <v>2055</v>
      </c>
    </row>
    <row r="1857" spans="1:2" ht="15" customHeight="1" x14ac:dyDescent="0.25">
      <c r="A1857" s="357" t="s">
        <v>3167</v>
      </c>
      <c r="B1857" s="357" t="s">
        <v>2056</v>
      </c>
    </row>
    <row r="1858" spans="1:2" ht="15" customHeight="1" x14ac:dyDescent="0.25">
      <c r="A1858" s="357" t="s">
        <v>3168</v>
      </c>
      <c r="B1858" s="357" t="s">
        <v>2057</v>
      </c>
    </row>
    <row r="1859" spans="1:2" ht="15" customHeight="1" x14ac:dyDescent="0.25">
      <c r="A1859" s="357" t="s">
        <v>3169</v>
      </c>
      <c r="B1859" s="357" t="s">
        <v>2058</v>
      </c>
    </row>
    <row r="1860" spans="1:2" ht="15" customHeight="1" x14ac:dyDescent="0.25">
      <c r="A1860" s="357" t="s">
        <v>3170</v>
      </c>
      <c r="B1860" s="357" t="s">
        <v>2059</v>
      </c>
    </row>
    <row r="1861" spans="1:2" ht="15" customHeight="1" x14ac:dyDescent="0.25">
      <c r="A1861" s="357" t="s">
        <v>3171</v>
      </c>
      <c r="B1861" s="357" t="s">
        <v>2060</v>
      </c>
    </row>
    <row r="1862" spans="1:2" ht="15" customHeight="1" x14ac:dyDescent="0.25">
      <c r="A1862" s="357" t="s">
        <v>3172</v>
      </c>
      <c r="B1862" s="357" t="s">
        <v>2061</v>
      </c>
    </row>
    <row r="1863" spans="1:2" ht="15" customHeight="1" x14ac:dyDescent="0.25">
      <c r="A1863" s="357" t="s">
        <v>3173</v>
      </c>
      <c r="B1863" s="357" t="s">
        <v>2062</v>
      </c>
    </row>
    <row r="1864" spans="1:2" ht="15" customHeight="1" x14ac:dyDescent="0.25">
      <c r="A1864" s="357" t="s">
        <v>3174</v>
      </c>
      <c r="B1864" s="357" t="s">
        <v>2063</v>
      </c>
    </row>
    <row r="1865" spans="1:2" ht="15" customHeight="1" x14ac:dyDescent="0.25">
      <c r="A1865" s="357" t="s">
        <v>3175</v>
      </c>
      <c r="B1865" s="357" t="s">
        <v>2064</v>
      </c>
    </row>
    <row r="1866" spans="1:2" ht="15" customHeight="1" x14ac:dyDescent="0.25">
      <c r="A1866" s="357" t="s">
        <v>3176</v>
      </c>
      <c r="B1866" s="357" t="s">
        <v>2065</v>
      </c>
    </row>
    <row r="1867" spans="1:2" ht="15" customHeight="1" x14ac:dyDescent="0.25">
      <c r="A1867" s="357" t="s">
        <v>3177</v>
      </c>
      <c r="B1867" s="357" t="s">
        <v>2066</v>
      </c>
    </row>
    <row r="1868" spans="1:2" ht="15" customHeight="1" x14ac:dyDescent="0.25">
      <c r="A1868" s="357" t="s">
        <v>3178</v>
      </c>
      <c r="B1868" s="357" t="s">
        <v>2067</v>
      </c>
    </row>
    <row r="1869" spans="1:2" ht="15" customHeight="1" x14ac:dyDescent="0.25">
      <c r="A1869" s="357" t="s">
        <v>3179</v>
      </c>
      <c r="B1869" s="357" t="s">
        <v>2068</v>
      </c>
    </row>
    <row r="1870" spans="1:2" ht="15" customHeight="1" x14ac:dyDescent="0.25">
      <c r="A1870" s="357" t="s">
        <v>3180</v>
      </c>
      <c r="B1870" s="357" t="s">
        <v>2069</v>
      </c>
    </row>
    <row r="1871" spans="1:2" ht="15" customHeight="1" x14ac:dyDescent="0.25">
      <c r="A1871" s="357" t="s">
        <v>3181</v>
      </c>
      <c r="B1871" s="357" t="s">
        <v>2070</v>
      </c>
    </row>
    <row r="1872" spans="1:2" ht="15" customHeight="1" x14ac:dyDescent="0.25">
      <c r="A1872" s="357" t="s">
        <v>3182</v>
      </c>
      <c r="B1872" s="357" t="s">
        <v>2071</v>
      </c>
    </row>
    <row r="1873" spans="1:2" ht="15" customHeight="1" x14ac:dyDescent="0.25">
      <c r="A1873" s="357" t="s">
        <v>3183</v>
      </c>
      <c r="B1873" s="357" t="s">
        <v>2072</v>
      </c>
    </row>
    <row r="1874" spans="1:2" ht="15" customHeight="1" x14ac:dyDescent="0.25">
      <c r="A1874" s="357" t="s">
        <v>3184</v>
      </c>
      <c r="B1874" s="357" t="s">
        <v>2073</v>
      </c>
    </row>
    <row r="1875" spans="1:2" ht="15" customHeight="1" x14ac:dyDescent="0.25">
      <c r="A1875" s="357" t="s">
        <v>3185</v>
      </c>
      <c r="B1875" s="357" t="s">
        <v>2074</v>
      </c>
    </row>
    <row r="1876" spans="1:2" ht="15" customHeight="1" x14ac:dyDescent="0.25">
      <c r="A1876" s="357" t="s">
        <v>3186</v>
      </c>
      <c r="B1876" s="357" t="s">
        <v>2075</v>
      </c>
    </row>
    <row r="1877" spans="1:2" ht="15" customHeight="1" x14ac:dyDescent="0.25">
      <c r="A1877" s="357" t="s">
        <v>3187</v>
      </c>
      <c r="B1877" s="357" t="s">
        <v>2076</v>
      </c>
    </row>
    <row r="1878" spans="1:2" ht="15" customHeight="1" x14ac:dyDescent="0.25">
      <c r="A1878" s="357" t="s">
        <v>3188</v>
      </c>
      <c r="B1878" s="357" t="s">
        <v>2077</v>
      </c>
    </row>
    <row r="1879" spans="1:2" ht="15" customHeight="1" x14ac:dyDescent="0.25">
      <c r="A1879" s="357" t="s">
        <v>3189</v>
      </c>
      <c r="B1879" s="357" t="s">
        <v>2078</v>
      </c>
    </row>
    <row r="1880" spans="1:2" ht="15" customHeight="1" x14ac:dyDescent="0.25">
      <c r="A1880" s="357" t="s">
        <v>3190</v>
      </c>
      <c r="B1880" s="357" t="s">
        <v>2079</v>
      </c>
    </row>
    <row r="1881" spans="1:2" ht="15" customHeight="1" x14ac:dyDescent="0.25">
      <c r="A1881" s="357" t="s">
        <v>3191</v>
      </c>
      <c r="B1881" s="357" t="s">
        <v>2080</v>
      </c>
    </row>
    <row r="1882" spans="1:2" ht="15" customHeight="1" x14ac:dyDescent="0.25">
      <c r="A1882" s="357" t="s">
        <v>3192</v>
      </c>
      <c r="B1882" s="357" t="s">
        <v>2081</v>
      </c>
    </row>
    <row r="1883" spans="1:2" ht="15" customHeight="1" x14ac:dyDescent="0.25">
      <c r="A1883" s="357" t="s">
        <v>3193</v>
      </c>
      <c r="B1883" s="357" t="s">
        <v>2082</v>
      </c>
    </row>
    <row r="1884" spans="1:2" ht="15" customHeight="1" x14ac:dyDescent="0.25">
      <c r="A1884" s="357" t="s">
        <v>3194</v>
      </c>
      <c r="B1884" s="357" t="s">
        <v>2083</v>
      </c>
    </row>
    <row r="1885" spans="1:2" ht="15" customHeight="1" x14ac:dyDescent="0.25">
      <c r="A1885" s="357" t="s">
        <v>3195</v>
      </c>
      <c r="B1885" s="357" t="s">
        <v>2084</v>
      </c>
    </row>
    <row r="1886" spans="1:2" ht="15" customHeight="1" x14ac:dyDescent="0.25">
      <c r="A1886" s="357" t="s">
        <v>3196</v>
      </c>
      <c r="B1886" s="357" t="s">
        <v>2085</v>
      </c>
    </row>
    <row r="1887" spans="1:2" ht="15" customHeight="1" x14ac:dyDescent="0.25">
      <c r="A1887" s="357" t="s">
        <v>3197</v>
      </c>
      <c r="B1887" s="357" t="s">
        <v>2086</v>
      </c>
    </row>
    <row r="1888" spans="1:2" ht="15" customHeight="1" x14ac:dyDescent="0.25">
      <c r="A1888" s="357" t="s">
        <v>3198</v>
      </c>
      <c r="B1888" s="357" t="s">
        <v>2087</v>
      </c>
    </row>
    <row r="1889" spans="1:2" ht="15" customHeight="1" x14ac:dyDescent="0.25">
      <c r="A1889" s="357" t="s">
        <v>3199</v>
      </c>
      <c r="B1889" s="357" t="s">
        <v>2088</v>
      </c>
    </row>
    <row r="1890" spans="1:2" ht="15" customHeight="1" x14ac:dyDescent="0.25">
      <c r="A1890" s="357" t="s">
        <v>3200</v>
      </c>
      <c r="B1890" s="357" t="s">
        <v>2089</v>
      </c>
    </row>
    <row r="1891" spans="1:2" ht="15" customHeight="1" x14ac:dyDescent="0.25">
      <c r="A1891" s="357" t="s">
        <v>3201</v>
      </c>
      <c r="B1891" s="357" t="s">
        <v>2090</v>
      </c>
    </row>
    <row r="1892" spans="1:2" ht="15" customHeight="1" x14ac:dyDescent="0.25">
      <c r="A1892" s="357" t="s">
        <v>3202</v>
      </c>
      <c r="B1892" s="357" t="s">
        <v>2091</v>
      </c>
    </row>
    <row r="1893" spans="1:2" ht="15" customHeight="1" x14ac:dyDescent="0.25">
      <c r="A1893" s="357" t="s">
        <v>3203</v>
      </c>
      <c r="B1893" s="357" t="s">
        <v>2092</v>
      </c>
    </row>
    <row r="1894" spans="1:2" ht="15" customHeight="1" x14ac:dyDescent="0.25">
      <c r="A1894" s="357" t="s">
        <v>3204</v>
      </c>
      <c r="B1894" s="357" t="s">
        <v>2093</v>
      </c>
    </row>
    <row r="1895" spans="1:2" ht="15" customHeight="1" x14ac:dyDescent="0.25">
      <c r="A1895" s="357" t="s">
        <v>3205</v>
      </c>
      <c r="B1895" s="357" t="s">
        <v>2094</v>
      </c>
    </row>
    <row r="1896" spans="1:2" ht="15" customHeight="1" x14ac:dyDescent="0.25">
      <c r="A1896" s="357" t="s">
        <v>3206</v>
      </c>
      <c r="B1896" s="357" t="s">
        <v>2095</v>
      </c>
    </row>
    <row r="1897" spans="1:2" ht="15" customHeight="1" x14ac:dyDescent="0.25">
      <c r="A1897" s="357" t="s">
        <v>3207</v>
      </c>
      <c r="B1897" s="357" t="s">
        <v>2096</v>
      </c>
    </row>
    <row r="1898" spans="1:2" ht="15" customHeight="1" x14ac:dyDescent="0.25">
      <c r="A1898" s="357" t="s">
        <v>3208</v>
      </c>
      <c r="B1898" s="357" t="s">
        <v>2097</v>
      </c>
    </row>
    <row r="1899" spans="1:2" ht="15" customHeight="1" x14ac:dyDescent="0.25">
      <c r="A1899" s="357" t="s">
        <v>3209</v>
      </c>
      <c r="B1899" s="357" t="s">
        <v>2098</v>
      </c>
    </row>
    <row r="1900" spans="1:2" ht="15" customHeight="1" x14ac:dyDescent="0.25">
      <c r="A1900" s="357" t="s">
        <v>3210</v>
      </c>
      <c r="B1900" s="357" t="s">
        <v>2099</v>
      </c>
    </row>
    <row r="1901" spans="1:2" ht="15" customHeight="1" x14ac:dyDescent="0.25">
      <c r="A1901" s="357" t="s">
        <v>3211</v>
      </c>
      <c r="B1901" s="357" t="s">
        <v>2100</v>
      </c>
    </row>
    <row r="1902" spans="1:2" ht="15" customHeight="1" x14ac:dyDescent="0.25">
      <c r="A1902" s="357" t="s">
        <v>3212</v>
      </c>
      <c r="B1902" s="357" t="s">
        <v>2101</v>
      </c>
    </row>
    <row r="1903" spans="1:2" ht="15" customHeight="1" x14ac:dyDescent="0.25">
      <c r="A1903" s="357" t="s">
        <v>3213</v>
      </c>
      <c r="B1903" s="357" t="s">
        <v>2102</v>
      </c>
    </row>
    <row r="1904" spans="1:2" ht="15" customHeight="1" x14ac:dyDescent="0.25">
      <c r="A1904" s="357" t="s">
        <v>3214</v>
      </c>
      <c r="B1904" s="357" t="s">
        <v>2103</v>
      </c>
    </row>
    <row r="1905" spans="1:2" ht="15" customHeight="1" x14ac:dyDescent="0.25">
      <c r="A1905" s="357" t="s">
        <v>3215</v>
      </c>
      <c r="B1905" s="357" t="s">
        <v>2104</v>
      </c>
    </row>
    <row r="1906" spans="1:2" ht="15" customHeight="1" x14ac:dyDescent="0.25">
      <c r="A1906" s="357" t="s">
        <v>3216</v>
      </c>
      <c r="B1906" s="357" t="s">
        <v>2105</v>
      </c>
    </row>
    <row r="1907" spans="1:2" ht="15" customHeight="1" x14ac:dyDescent="0.25">
      <c r="A1907" s="357" t="s">
        <v>3217</v>
      </c>
      <c r="B1907" s="357" t="s">
        <v>2106</v>
      </c>
    </row>
    <row r="1908" spans="1:2" ht="15" customHeight="1" x14ac:dyDescent="0.25">
      <c r="A1908" s="357" t="s">
        <v>3218</v>
      </c>
      <c r="B1908" s="357" t="s">
        <v>2107</v>
      </c>
    </row>
    <row r="1909" spans="1:2" ht="15" customHeight="1" x14ac:dyDescent="0.25">
      <c r="A1909" s="357" t="s">
        <v>3219</v>
      </c>
      <c r="B1909" s="357" t="s">
        <v>2108</v>
      </c>
    </row>
    <row r="1910" spans="1:2" ht="15" customHeight="1" x14ac:dyDescent="0.25">
      <c r="A1910" s="357" t="s">
        <v>3220</v>
      </c>
      <c r="B1910" s="357" t="s">
        <v>2109</v>
      </c>
    </row>
    <row r="1911" spans="1:2" ht="15" customHeight="1" x14ac:dyDescent="0.25">
      <c r="A1911" s="357" t="s">
        <v>3221</v>
      </c>
      <c r="B1911" s="357" t="s">
        <v>2110</v>
      </c>
    </row>
    <row r="1912" spans="1:2" ht="15" customHeight="1" x14ac:dyDescent="0.25">
      <c r="A1912" s="357" t="s">
        <v>3222</v>
      </c>
      <c r="B1912" s="357" t="s">
        <v>2111</v>
      </c>
    </row>
    <row r="1913" spans="1:2" ht="15" customHeight="1" x14ac:dyDescent="0.25">
      <c r="A1913" s="357" t="s">
        <v>3223</v>
      </c>
      <c r="B1913" s="357" t="s">
        <v>2112</v>
      </c>
    </row>
    <row r="1914" spans="1:2" ht="15" customHeight="1" x14ac:dyDescent="0.25">
      <c r="A1914" s="357" t="s">
        <v>3224</v>
      </c>
      <c r="B1914" s="357" t="s">
        <v>2113</v>
      </c>
    </row>
    <row r="1915" spans="1:2" ht="15" customHeight="1" x14ac:dyDescent="0.25">
      <c r="A1915" s="357" t="s">
        <v>3225</v>
      </c>
      <c r="B1915" s="357" t="s">
        <v>2114</v>
      </c>
    </row>
    <row r="1916" spans="1:2" ht="15" customHeight="1" x14ac:dyDescent="0.25">
      <c r="A1916" s="357" t="s">
        <v>3226</v>
      </c>
      <c r="B1916" s="357" t="s">
        <v>2115</v>
      </c>
    </row>
    <row r="1917" spans="1:2" ht="15" customHeight="1" x14ac:dyDescent="0.25">
      <c r="A1917" s="357" t="s">
        <v>3227</v>
      </c>
      <c r="B1917" s="357" t="s">
        <v>2116</v>
      </c>
    </row>
    <row r="1918" spans="1:2" ht="15" customHeight="1" x14ac:dyDescent="0.25">
      <c r="A1918" s="357" t="s">
        <v>3228</v>
      </c>
      <c r="B1918" s="357" t="s">
        <v>2117</v>
      </c>
    </row>
    <row r="1919" spans="1:2" ht="15" customHeight="1" x14ac:dyDescent="0.25">
      <c r="A1919" s="357" t="s">
        <v>3229</v>
      </c>
      <c r="B1919" s="357" t="s">
        <v>2118</v>
      </c>
    </row>
    <row r="1920" spans="1:2" ht="15" customHeight="1" x14ac:dyDescent="0.25">
      <c r="A1920" s="357" t="s">
        <v>3230</v>
      </c>
      <c r="B1920" s="357" t="s">
        <v>2119</v>
      </c>
    </row>
    <row r="1921" spans="1:2" ht="15" customHeight="1" x14ac:dyDescent="0.25">
      <c r="A1921" s="357" t="s">
        <v>3231</v>
      </c>
      <c r="B1921" s="357" t="s">
        <v>2120</v>
      </c>
    </row>
    <row r="1922" spans="1:2" ht="15" customHeight="1" x14ac:dyDescent="0.25">
      <c r="A1922" s="357" t="s">
        <v>3232</v>
      </c>
      <c r="B1922" s="357" t="s">
        <v>2121</v>
      </c>
    </row>
    <row r="1923" spans="1:2" ht="15" customHeight="1" x14ac:dyDescent="0.25">
      <c r="A1923" s="357" t="s">
        <v>3233</v>
      </c>
      <c r="B1923" s="357" t="s">
        <v>2122</v>
      </c>
    </row>
    <row r="1924" spans="1:2" ht="15" customHeight="1" x14ac:dyDescent="0.25">
      <c r="A1924" s="357" t="s">
        <v>3234</v>
      </c>
      <c r="B1924" s="357" t="s">
        <v>2123</v>
      </c>
    </row>
    <row r="1925" spans="1:2" ht="15" customHeight="1" x14ac:dyDescent="0.25">
      <c r="A1925" s="357" t="s">
        <v>3235</v>
      </c>
      <c r="B1925" s="357" t="s">
        <v>2124</v>
      </c>
    </row>
    <row r="1926" spans="1:2" ht="15" customHeight="1" x14ac:dyDescent="0.25">
      <c r="A1926" s="357" t="s">
        <v>3236</v>
      </c>
      <c r="B1926" s="357" t="s">
        <v>2125</v>
      </c>
    </row>
    <row r="1927" spans="1:2" ht="15" customHeight="1" x14ac:dyDescent="0.25">
      <c r="A1927" s="357" t="s">
        <v>3237</v>
      </c>
      <c r="B1927" s="357" t="s">
        <v>2126</v>
      </c>
    </row>
    <row r="1928" spans="1:2" ht="15" customHeight="1" x14ac:dyDescent="0.25">
      <c r="A1928" s="357" t="s">
        <v>3238</v>
      </c>
      <c r="B1928" s="357" t="s">
        <v>2127</v>
      </c>
    </row>
    <row r="1929" spans="1:2" ht="15" customHeight="1" x14ac:dyDescent="0.25">
      <c r="A1929" s="357" t="s">
        <v>3239</v>
      </c>
      <c r="B1929" s="357" t="s">
        <v>2128</v>
      </c>
    </row>
    <row r="1930" spans="1:2" ht="15" customHeight="1" x14ac:dyDescent="0.25">
      <c r="A1930" s="357" t="s">
        <v>3240</v>
      </c>
      <c r="B1930" s="357" t="s">
        <v>2129</v>
      </c>
    </row>
    <row r="1931" spans="1:2" ht="15" customHeight="1" x14ac:dyDescent="0.25">
      <c r="A1931" s="357" t="s">
        <v>3241</v>
      </c>
      <c r="B1931" s="357" t="s">
        <v>2130</v>
      </c>
    </row>
    <row r="1932" spans="1:2" ht="15" customHeight="1" x14ac:dyDescent="0.25">
      <c r="A1932" s="357" t="s">
        <v>3242</v>
      </c>
      <c r="B1932" s="357" t="s">
        <v>2131</v>
      </c>
    </row>
    <row r="1933" spans="1:2" ht="15" customHeight="1" x14ac:dyDescent="0.25">
      <c r="A1933" s="357" t="s">
        <v>3243</v>
      </c>
      <c r="B1933" s="357" t="s">
        <v>2132</v>
      </c>
    </row>
    <row r="1934" spans="1:2" ht="15" customHeight="1" x14ac:dyDescent="0.25">
      <c r="A1934" s="357" t="s">
        <v>3244</v>
      </c>
      <c r="B1934" s="357" t="s">
        <v>2133</v>
      </c>
    </row>
    <row r="1935" spans="1:2" ht="15" customHeight="1" x14ac:dyDescent="0.25">
      <c r="A1935" s="365" t="s">
        <v>3248</v>
      </c>
      <c r="B1935" s="366" t="s">
        <v>2695</v>
      </c>
    </row>
    <row r="1936" spans="1:2" ht="15" customHeight="1" x14ac:dyDescent="0.25">
      <c r="A1936" s="365" t="s">
        <v>3256</v>
      </c>
      <c r="B1936" s="366" t="s">
        <v>2703</v>
      </c>
    </row>
    <row r="1937" spans="1:2" ht="15" customHeight="1" x14ac:dyDescent="0.25">
      <c r="A1937" s="365" t="s">
        <v>3383</v>
      </c>
      <c r="B1937" s="366" t="s">
        <v>3384</v>
      </c>
    </row>
    <row r="1938" spans="1:2" ht="15" customHeight="1" x14ac:dyDescent="0.25">
      <c r="A1938" s="365" t="s">
        <v>3385</v>
      </c>
      <c r="B1938" s="366" t="s">
        <v>3386</v>
      </c>
    </row>
    <row r="1939" spans="1:2" ht="15" customHeight="1" x14ac:dyDescent="0.25">
      <c r="A1939" s="365" t="s">
        <v>3313</v>
      </c>
      <c r="B1939" s="366" t="s">
        <v>2760</v>
      </c>
    </row>
    <row r="1940" spans="1:2" ht="15" customHeight="1" x14ac:dyDescent="0.25">
      <c r="A1940" s="365" t="s">
        <v>3387</v>
      </c>
      <c r="B1940" s="366" t="s">
        <v>3388</v>
      </c>
    </row>
    <row r="1941" spans="1:2" ht="15" customHeight="1" x14ac:dyDescent="0.25">
      <c r="A1941" s="365" t="s">
        <v>3348</v>
      </c>
      <c r="B1941" s="366" t="s">
        <v>2795</v>
      </c>
    </row>
    <row r="1942" spans="1:2" ht="15" customHeight="1" x14ac:dyDescent="0.25">
      <c r="A1942" s="365" t="s">
        <v>3257</v>
      </c>
      <c r="B1942" s="366" t="s">
        <v>2704</v>
      </c>
    </row>
    <row r="1943" spans="1:2" ht="15" customHeight="1" x14ac:dyDescent="0.25">
      <c r="A1943" s="365" t="s">
        <v>3389</v>
      </c>
      <c r="B1943" s="366" t="s">
        <v>3390</v>
      </c>
    </row>
    <row r="1944" spans="1:2" ht="15" customHeight="1" x14ac:dyDescent="0.25">
      <c r="A1944" s="365" t="s">
        <v>3314</v>
      </c>
      <c r="B1944" s="366" t="s">
        <v>2761</v>
      </c>
    </row>
    <row r="1945" spans="1:2" ht="15" customHeight="1" x14ac:dyDescent="0.25">
      <c r="A1945" s="365" t="s">
        <v>3296</v>
      </c>
      <c r="B1945" s="366" t="s">
        <v>2743</v>
      </c>
    </row>
    <row r="1946" spans="1:2" ht="15" customHeight="1" x14ac:dyDescent="0.25">
      <c r="A1946" s="365" t="s">
        <v>3391</v>
      </c>
      <c r="B1946" s="366" t="s">
        <v>3392</v>
      </c>
    </row>
    <row r="1947" spans="1:2" ht="15" customHeight="1" x14ac:dyDescent="0.25">
      <c r="A1947" s="365" t="s">
        <v>3374</v>
      </c>
      <c r="B1947" s="366" t="s">
        <v>2821</v>
      </c>
    </row>
    <row r="1948" spans="1:2" ht="15" customHeight="1" x14ac:dyDescent="0.25">
      <c r="A1948" s="365" t="s">
        <v>3258</v>
      </c>
      <c r="B1948" s="366" t="s">
        <v>2705</v>
      </c>
    </row>
    <row r="1949" spans="1:2" ht="15" customHeight="1" x14ac:dyDescent="0.25">
      <c r="A1949" s="365" t="s">
        <v>3393</v>
      </c>
      <c r="B1949" s="366" t="s">
        <v>3394</v>
      </c>
    </row>
    <row r="1950" spans="1:2" ht="15" customHeight="1" x14ac:dyDescent="0.25">
      <c r="A1950" s="365" t="s">
        <v>3395</v>
      </c>
      <c r="B1950" s="366" t="s">
        <v>3396</v>
      </c>
    </row>
    <row r="1951" spans="1:2" ht="15" customHeight="1" x14ac:dyDescent="0.25">
      <c r="A1951" s="365" t="s">
        <v>3397</v>
      </c>
      <c r="B1951" s="366" t="s">
        <v>3398</v>
      </c>
    </row>
    <row r="1952" spans="1:2" ht="15" customHeight="1" x14ac:dyDescent="0.25">
      <c r="A1952" s="365" t="s">
        <v>3315</v>
      </c>
      <c r="B1952" s="366" t="s">
        <v>2762</v>
      </c>
    </row>
    <row r="1953" spans="1:2" ht="15" customHeight="1" x14ac:dyDescent="0.25">
      <c r="A1953" s="365" t="s">
        <v>3399</v>
      </c>
      <c r="B1953" s="366" t="s">
        <v>3400</v>
      </c>
    </row>
    <row r="1954" spans="1:2" ht="15" customHeight="1" x14ac:dyDescent="0.25">
      <c r="A1954" s="365" t="s">
        <v>3297</v>
      </c>
      <c r="B1954" s="366" t="s">
        <v>2744</v>
      </c>
    </row>
    <row r="1955" spans="1:2" ht="15" customHeight="1" x14ac:dyDescent="0.25">
      <c r="A1955" s="365" t="s">
        <v>3349</v>
      </c>
      <c r="B1955" s="366" t="s">
        <v>2796</v>
      </c>
    </row>
    <row r="1956" spans="1:2" ht="15" customHeight="1" x14ac:dyDescent="0.25">
      <c r="A1956" s="365" t="s">
        <v>3286</v>
      </c>
      <c r="B1956" s="366" t="s">
        <v>2733</v>
      </c>
    </row>
    <row r="1957" spans="1:2" ht="15" customHeight="1" x14ac:dyDescent="0.25">
      <c r="A1957" s="365" t="s">
        <v>3340</v>
      </c>
      <c r="B1957" s="366" t="s">
        <v>2787</v>
      </c>
    </row>
    <row r="1958" spans="1:2" ht="15" customHeight="1" x14ac:dyDescent="0.25">
      <c r="A1958" s="365" t="s">
        <v>3249</v>
      </c>
      <c r="B1958" s="366" t="s">
        <v>2696</v>
      </c>
    </row>
    <row r="1959" spans="1:2" ht="15" customHeight="1" x14ac:dyDescent="0.25">
      <c r="A1959" s="365" t="s">
        <v>3259</v>
      </c>
      <c r="B1959" s="366" t="s">
        <v>2706</v>
      </c>
    </row>
    <row r="1960" spans="1:2" ht="15" customHeight="1" x14ac:dyDescent="0.25">
      <c r="A1960" s="365" t="s">
        <v>3401</v>
      </c>
      <c r="B1960" s="366" t="s">
        <v>3402</v>
      </c>
    </row>
    <row r="1961" spans="1:2" ht="15" customHeight="1" x14ac:dyDescent="0.25">
      <c r="A1961" s="365" t="s">
        <v>3403</v>
      </c>
      <c r="B1961" s="366" t="s">
        <v>3404</v>
      </c>
    </row>
    <row r="1962" spans="1:2" ht="15" customHeight="1" x14ac:dyDescent="0.25">
      <c r="A1962" s="365" t="s">
        <v>3316</v>
      </c>
      <c r="B1962" s="366" t="s">
        <v>2763</v>
      </c>
    </row>
    <row r="1963" spans="1:2" ht="15" customHeight="1" x14ac:dyDescent="0.25">
      <c r="A1963" s="365" t="s">
        <v>3298</v>
      </c>
      <c r="B1963" s="366" t="s">
        <v>2745</v>
      </c>
    </row>
    <row r="1964" spans="1:2" ht="15" customHeight="1" x14ac:dyDescent="0.25">
      <c r="A1964" s="365" t="s">
        <v>3350</v>
      </c>
      <c r="B1964" s="366" t="s">
        <v>2797</v>
      </c>
    </row>
    <row r="1965" spans="1:2" ht="15" customHeight="1" x14ac:dyDescent="0.25">
      <c r="A1965" s="365" t="s">
        <v>3405</v>
      </c>
      <c r="B1965" s="366" t="s">
        <v>3406</v>
      </c>
    </row>
    <row r="1966" spans="1:2" ht="15" customHeight="1" x14ac:dyDescent="0.25">
      <c r="A1966" s="365" t="s">
        <v>3317</v>
      </c>
      <c r="B1966" s="366" t="s">
        <v>2764</v>
      </c>
    </row>
    <row r="1967" spans="1:2" ht="15" customHeight="1" x14ac:dyDescent="0.25">
      <c r="A1967" s="365" t="s">
        <v>3245</v>
      </c>
      <c r="B1967" s="366" t="s">
        <v>2692</v>
      </c>
    </row>
    <row r="1968" spans="1:2" ht="15" customHeight="1" x14ac:dyDescent="0.25">
      <c r="A1968" s="365" t="s">
        <v>3366</v>
      </c>
      <c r="B1968" s="366" t="s">
        <v>2813</v>
      </c>
    </row>
    <row r="1969" spans="1:2" ht="15" customHeight="1" x14ac:dyDescent="0.25">
      <c r="A1969" s="365" t="s">
        <v>3407</v>
      </c>
      <c r="B1969" s="366" t="s">
        <v>3408</v>
      </c>
    </row>
    <row r="1970" spans="1:2" ht="15" customHeight="1" x14ac:dyDescent="0.25">
      <c r="A1970" s="365" t="s">
        <v>3246</v>
      </c>
      <c r="B1970" s="366" t="s">
        <v>2693</v>
      </c>
    </row>
    <row r="1971" spans="1:2" ht="15" customHeight="1" x14ac:dyDescent="0.25">
      <c r="A1971" s="365" t="s">
        <v>3409</v>
      </c>
      <c r="B1971" s="366" t="s">
        <v>3410</v>
      </c>
    </row>
    <row r="1972" spans="1:2" ht="15" customHeight="1" x14ac:dyDescent="0.25">
      <c r="A1972" s="365" t="s">
        <v>3299</v>
      </c>
      <c r="B1972" s="366" t="s">
        <v>2746</v>
      </c>
    </row>
    <row r="1973" spans="1:2" ht="15" customHeight="1" x14ac:dyDescent="0.25">
      <c r="A1973" s="365" t="s">
        <v>3351</v>
      </c>
      <c r="B1973" s="366" t="s">
        <v>2798</v>
      </c>
    </row>
    <row r="1974" spans="1:2" ht="15" customHeight="1" x14ac:dyDescent="0.25">
      <c r="A1974" s="365" t="s">
        <v>3287</v>
      </c>
      <c r="B1974" s="366" t="s">
        <v>2734</v>
      </c>
    </row>
    <row r="1975" spans="1:2" ht="15" customHeight="1" x14ac:dyDescent="0.25">
      <c r="A1975" s="365" t="s">
        <v>3411</v>
      </c>
      <c r="B1975" s="366" t="s">
        <v>3412</v>
      </c>
    </row>
    <row r="1976" spans="1:2" ht="15" customHeight="1" x14ac:dyDescent="0.25">
      <c r="A1976" s="365" t="s">
        <v>3365</v>
      </c>
      <c r="B1976" s="366" t="s">
        <v>2812</v>
      </c>
    </row>
    <row r="1977" spans="1:2" ht="15" customHeight="1" x14ac:dyDescent="0.25">
      <c r="A1977" s="365" t="s">
        <v>3250</v>
      </c>
      <c r="B1977" s="366" t="s">
        <v>2697</v>
      </c>
    </row>
    <row r="1978" spans="1:2" ht="15" customHeight="1" x14ac:dyDescent="0.25">
      <c r="A1978" s="365" t="s">
        <v>3260</v>
      </c>
      <c r="B1978" s="366" t="s">
        <v>2707</v>
      </c>
    </row>
    <row r="1979" spans="1:2" ht="15" customHeight="1" x14ac:dyDescent="0.25">
      <c r="A1979" s="365" t="s">
        <v>3413</v>
      </c>
      <c r="B1979" s="366" t="s">
        <v>3414</v>
      </c>
    </row>
    <row r="1980" spans="1:2" ht="15" customHeight="1" x14ac:dyDescent="0.25">
      <c r="A1980" s="365" t="s">
        <v>3415</v>
      </c>
      <c r="B1980" s="366" t="s">
        <v>3416</v>
      </c>
    </row>
    <row r="1981" spans="1:2" ht="15" customHeight="1" x14ac:dyDescent="0.25">
      <c r="A1981" s="365" t="s">
        <v>3318</v>
      </c>
      <c r="B1981" s="366" t="s">
        <v>2765</v>
      </c>
    </row>
    <row r="1982" spans="1:2" ht="15" customHeight="1" x14ac:dyDescent="0.25">
      <c r="A1982" s="365" t="s">
        <v>3367</v>
      </c>
      <c r="B1982" s="366" t="s">
        <v>2814</v>
      </c>
    </row>
    <row r="1983" spans="1:2" ht="15" customHeight="1" x14ac:dyDescent="0.25">
      <c r="A1983" s="365" t="s">
        <v>3300</v>
      </c>
      <c r="B1983" s="366" t="s">
        <v>2747</v>
      </c>
    </row>
    <row r="1984" spans="1:2" ht="15" customHeight="1" x14ac:dyDescent="0.25">
      <c r="A1984" s="365" t="s">
        <v>3352</v>
      </c>
      <c r="B1984" s="366" t="s">
        <v>2799</v>
      </c>
    </row>
    <row r="1985" spans="1:2" ht="15" customHeight="1" x14ac:dyDescent="0.25">
      <c r="A1985" s="365" t="s">
        <v>3417</v>
      </c>
      <c r="B1985" s="366" t="s">
        <v>3418</v>
      </c>
    </row>
    <row r="1986" spans="1:2" ht="15" customHeight="1" x14ac:dyDescent="0.25">
      <c r="A1986" s="365" t="s">
        <v>3251</v>
      </c>
      <c r="B1986" s="366" t="s">
        <v>2698</v>
      </c>
    </row>
    <row r="1987" spans="1:2" ht="15" customHeight="1" x14ac:dyDescent="0.25">
      <c r="A1987" s="365" t="s">
        <v>3261</v>
      </c>
      <c r="B1987" s="366" t="s">
        <v>2708</v>
      </c>
    </row>
    <row r="1988" spans="1:2" ht="15" customHeight="1" x14ac:dyDescent="0.25">
      <c r="A1988" s="365" t="s">
        <v>3419</v>
      </c>
      <c r="B1988" s="366" t="s">
        <v>3420</v>
      </c>
    </row>
    <row r="1989" spans="1:2" ht="15" customHeight="1" x14ac:dyDescent="0.25">
      <c r="A1989" s="365" t="s">
        <v>3421</v>
      </c>
      <c r="B1989" s="366" t="s">
        <v>3422</v>
      </c>
    </row>
    <row r="1990" spans="1:2" ht="15" customHeight="1" x14ac:dyDescent="0.25">
      <c r="A1990" s="365" t="s">
        <v>3423</v>
      </c>
      <c r="B1990" s="366" t="s">
        <v>3424</v>
      </c>
    </row>
    <row r="1991" spans="1:2" ht="15" customHeight="1" x14ac:dyDescent="0.25">
      <c r="A1991" s="365" t="s">
        <v>3319</v>
      </c>
      <c r="B1991" s="366" t="s">
        <v>2766</v>
      </c>
    </row>
    <row r="1992" spans="1:2" ht="15" customHeight="1" x14ac:dyDescent="0.25">
      <c r="A1992" s="365" t="s">
        <v>3425</v>
      </c>
      <c r="B1992" s="366" t="s">
        <v>3426</v>
      </c>
    </row>
    <row r="1993" spans="1:2" ht="15" customHeight="1" x14ac:dyDescent="0.25">
      <c r="A1993" s="365" t="s">
        <v>3353</v>
      </c>
      <c r="B1993" s="366" t="s">
        <v>2800</v>
      </c>
    </row>
    <row r="1994" spans="1:2" ht="15" customHeight="1" x14ac:dyDescent="0.25">
      <c r="A1994" s="365" t="s">
        <v>3288</v>
      </c>
      <c r="B1994" s="366" t="s">
        <v>2735</v>
      </c>
    </row>
    <row r="1995" spans="1:2" ht="15" customHeight="1" x14ac:dyDescent="0.25">
      <c r="A1995" s="365" t="s">
        <v>3341</v>
      </c>
      <c r="B1995" s="366" t="s">
        <v>2788</v>
      </c>
    </row>
    <row r="1996" spans="1:2" ht="15" customHeight="1" x14ac:dyDescent="0.25">
      <c r="A1996" s="365" t="s">
        <v>3427</v>
      </c>
      <c r="B1996" s="366" t="s">
        <v>3428</v>
      </c>
    </row>
    <row r="1997" spans="1:2" ht="15" customHeight="1" x14ac:dyDescent="0.25">
      <c r="A1997" s="365" t="s">
        <v>3262</v>
      </c>
      <c r="B1997" s="366" t="s">
        <v>2709</v>
      </c>
    </row>
    <row r="1998" spans="1:2" ht="15" customHeight="1" x14ac:dyDescent="0.25">
      <c r="A1998" s="365" t="s">
        <v>3429</v>
      </c>
      <c r="B1998" s="366" t="s">
        <v>3430</v>
      </c>
    </row>
    <row r="1999" spans="1:2" ht="15" customHeight="1" x14ac:dyDescent="0.25">
      <c r="A1999" s="365" t="s">
        <v>3431</v>
      </c>
      <c r="B1999" s="366" t="s">
        <v>3432</v>
      </c>
    </row>
    <row r="2000" spans="1:2" ht="15" customHeight="1" x14ac:dyDescent="0.25">
      <c r="A2000" s="365" t="s">
        <v>3320</v>
      </c>
      <c r="B2000" s="366" t="s">
        <v>2767</v>
      </c>
    </row>
    <row r="2001" spans="1:2" ht="15" customHeight="1" x14ac:dyDescent="0.25">
      <c r="A2001" s="365" t="s">
        <v>3301</v>
      </c>
      <c r="B2001" s="366" t="s">
        <v>2748</v>
      </c>
    </row>
    <row r="2002" spans="1:2" ht="15" customHeight="1" x14ac:dyDescent="0.25">
      <c r="A2002" s="365" t="s">
        <v>3368</v>
      </c>
      <c r="B2002" s="366" t="s">
        <v>2815</v>
      </c>
    </row>
    <row r="2003" spans="1:2" ht="15" customHeight="1" x14ac:dyDescent="0.25">
      <c r="A2003" s="365" t="s">
        <v>3354</v>
      </c>
      <c r="B2003" s="366" t="s">
        <v>2801</v>
      </c>
    </row>
    <row r="2004" spans="1:2" ht="15" customHeight="1" x14ac:dyDescent="0.25">
      <c r="A2004" s="365" t="s">
        <v>3263</v>
      </c>
      <c r="B2004" s="366" t="s">
        <v>2710</v>
      </c>
    </row>
    <row r="2005" spans="1:2" ht="15" customHeight="1" x14ac:dyDescent="0.25">
      <c r="A2005" s="365" t="s">
        <v>3433</v>
      </c>
      <c r="B2005" s="366" t="s">
        <v>3434</v>
      </c>
    </row>
    <row r="2006" spans="1:2" ht="15" customHeight="1" x14ac:dyDescent="0.25">
      <c r="A2006" s="365" t="s">
        <v>3321</v>
      </c>
      <c r="B2006" s="366" t="s">
        <v>2768</v>
      </c>
    </row>
    <row r="2007" spans="1:2" ht="15" customHeight="1" x14ac:dyDescent="0.25">
      <c r="A2007" s="365" t="s">
        <v>3435</v>
      </c>
      <c r="B2007" s="366" t="s">
        <v>3436</v>
      </c>
    </row>
    <row r="2008" spans="1:2" ht="15" customHeight="1" x14ac:dyDescent="0.25">
      <c r="A2008" s="365" t="s">
        <v>3302</v>
      </c>
      <c r="B2008" s="366" t="s">
        <v>2749</v>
      </c>
    </row>
    <row r="2009" spans="1:2" ht="15" customHeight="1" x14ac:dyDescent="0.25">
      <c r="A2009" s="365" t="s">
        <v>3437</v>
      </c>
      <c r="B2009" s="366" t="s">
        <v>3438</v>
      </c>
    </row>
    <row r="2010" spans="1:2" ht="15" customHeight="1" x14ac:dyDescent="0.25">
      <c r="A2010" s="365" t="s">
        <v>3264</v>
      </c>
      <c r="B2010" s="366" t="s">
        <v>2711</v>
      </c>
    </row>
    <row r="2011" spans="1:2" ht="15" customHeight="1" x14ac:dyDescent="0.25">
      <c r="A2011" s="365" t="s">
        <v>3439</v>
      </c>
      <c r="B2011" s="366" t="s">
        <v>3440</v>
      </c>
    </row>
    <row r="2012" spans="1:2" ht="15" customHeight="1" x14ac:dyDescent="0.25">
      <c r="A2012" s="365" t="s">
        <v>3303</v>
      </c>
      <c r="B2012" s="366" t="s">
        <v>2750</v>
      </c>
    </row>
    <row r="2013" spans="1:2" ht="15" customHeight="1" x14ac:dyDescent="0.25">
      <c r="A2013" s="365" t="s">
        <v>3247</v>
      </c>
      <c r="B2013" s="366" t="s">
        <v>2694</v>
      </c>
    </row>
    <row r="2014" spans="1:2" ht="15" customHeight="1" x14ac:dyDescent="0.25">
      <c r="A2014" s="365" t="s">
        <v>3441</v>
      </c>
      <c r="B2014" s="366" t="s">
        <v>3442</v>
      </c>
    </row>
    <row r="2015" spans="1:2" ht="15" customHeight="1" x14ac:dyDescent="0.25">
      <c r="A2015" s="365" t="s">
        <v>3369</v>
      </c>
      <c r="B2015" s="366" t="s">
        <v>2816</v>
      </c>
    </row>
    <row r="2016" spans="1:2" ht="15" customHeight="1" x14ac:dyDescent="0.25">
      <c r="A2016" s="365" t="s">
        <v>3443</v>
      </c>
      <c r="B2016" s="366" t="s">
        <v>3444</v>
      </c>
    </row>
    <row r="2017" spans="1:2" ht="15" customHeight="1" x14ac:dyDescent="0.25">
      <c r="A2017" s="365" t="s">
        <v>3445</v>
      </c>
      <c r="B2017" s="366" t="s">
        <v>3446</v>
      </c>
    </row>
    <row r="2018" spans="1:2" ht="15" customHeight="1" x14ac:dyDescent="0.25">
      <c r="A2018" s="365" t="s">
        <v>3322</v>
      </c>
      <c r="B2018" s="366" t="s">
        <v>2769</v>
      </c>
    </row>
    <row r="2019" spans="1:2" ht="15" customHeight="1" x14ac:dyDescent="0.25">
      <c r="A2019" s="365" t="s">
        <v>3447</v>
      </c>
      <c r="B2019" s="366" t="s">
        <v>3448</v>
      </c>
    </row>
    <row r="2020" spans="1:2" ht="15" customHeight="1" x14ac:dyDescent="0.25">
      <c r="A2020" s="365" t="s">
        <v>3449</v>
      </c>
      <c r="B2020" s="366" t="s">
        <v>3450</v>
      </c>
    </row>
    <row r="2021" spans="1:2" ht="15" customHeight="1" x14ac:dyDescent="0.25">
      <c r="A2021" s="365" t="s">
        <v>3304</v>
      </c>
      <c r="B2021" s="366" t="s">
        <v>2751</v>
      </c>
    </row>
    <row r="2022" spans="1:2" ht="15" customHeight="1" x14ac:dyDescent="0.25">
      <c r="A2022" s="365" t="s">
        <v>3355</v>
      </c>
      <c r="B2022" s="366" t="s">
        <v>2802</v>
      </c>
    </row>
    <row r="2023" spans="1:2" ht="15" customHeight="1" x14ac:dyDescent="0.25">
      <c r="A2023" s="365" t="s">
        <v>3289</v>
      </c>
      <c r="B2023" s="366" t="s">
        <v>2736</v>
      </c>
    </row>
    <row r="2024" spans="1:2" ht="15" customHeight="1" x14ac:dyDescent="0.25">
      <c r="A2024" s="365" t="s">
        <v>3342</v>
      </c>
      <c r="B2024" s="366" t="s">
        <v>2789</v>
      </c>
    </row>
    <row r="2025" spans="1:2" ht="15" customHeight="1" x14ac:dyDescent="0.25">
      <c r="A2025" s="365" t="s">
        <v>3265</v>
      </c>
      <c r="B2025" s="366" t="s">
        <v>2712</v>
      </c>
    </row>
    <row r="2026" spans="1:2" ht="15" customHeight="1" x14ac:dyDescent="0.25">
      <c r="A2026" s="365" t="s">
        <v>3451</v>
      </c>
      <c r="B2026" s="366" t="s">
        <v>3452</v>
      </c>
    </row>
    <row r="2027" spans="1:2" ht="15" customHeight="1" x14ac:dyDescent="0.25">
      <c r="A2027" s="365" t="s">
        <v>3453</v>
      </c>
      <c r="B2027" s="366" t="s">
        <v>3454</v>
      </c>
    </row>
    <row r="2028" spans="1:2" ht="15" customHeight="1" x14ac:dyDescent="0.25">
      <c r="A2028" s="365" t="s">
        <v>3323</v>
      </c>
      <c r="B2028" s="366" t="s">
        <v>2770</v>
      </c>
    </row>
    <row r="2029" spans="1:2" ht="15" customHeight="1" x14ac:dyDescent="0.25">
      <c r="A2029" s="365" t="s">
        <v>3455</v>
      </c>
      <c r="B2029" s="366" t="s">
        <v>3456</v>
      </c>
    </row>
    <row r="2030" spans="1:2" ht="15" customHeight="1" x14ac:dyDescent="0.25">
      <c r="A2030" s="365" t="s">
        <v>3305</v>
      </c>
      <c r="B2030" s="366" t="s">
        <v>2752</v>
      </c>
    </row>
    <row r="2031" spans="1:2" ht="15" customHeight="1" x14ac:dyDescent="0.25">
      <c r="A2031" s="365" t="s">
        <v>3457</v>
      </c>
      <c r="B2031" s="366" t="s">
        <v>3458</v>
      </c>
    </row>
    <row r="2032" spans="1:2" ht="15" customHeight="1" x14ac:dyDescent="0.25">
      <c r="A2032" s="365" t="s">
        <v>3356</v>
      </c>
      <c r="B2032" s="366" t="s">
        <v>2803</v>
      </c>
    </row>
    <row r="2033" spans="1:2" ht="15" customHeight="1" x14ac:dyDescent="0.25">
      <c r="A2033" s="365" t="s">
        <v>3266</v>
      </c>
      <c r="B2033" s="366" t="s">
        <v>2713</v>
      </c>
    </row>
    <row r="2034" spans="1:2" ht="15" customHeight="1" x14ac:dyDescent="0.25">
      <c r="A2034" s="365" t="s">
        <v>3324</v>
      </c>
      <c r="B2034" s="366" t="s">
        <v>2771</v>
      </c>
    </row>
    <row r="2035" spans="1:2" ht="15" customHeight="1" x14ac:dyDescent="0.25">
      <c r="A2035" s="365" t="s">
        <v>3459</v>
      </c>
      <c r="B2035" s="366" t="s">
        <v>3460</v>
      </c>
    </row>
    <row r="2036" spans="1:2" ht="15" customHeight="1" x14ac:dyDescent="0.25">
      <c r="A2036" s="365" t="s">
        <v>3357</v>
      </c>
      <c r="B2036" s="366" t="s">
        <v>2804</v>
      </c>
    </row>
    <row r="2037" spans="1:2" ht="15" customHeight="1" x14ac:dyDescent="0.25">
      <c r="A2037" s="365" t="s">
        <v>3290</v>
      </c>
      <c r="B2037" s="366" t="s">
        <v>2737</v>
      </c>
    </row>
    <row r="2038" spans="1:2" ht="15" customHeight="1" x14ac:dyDescent="0.25">
      <c r="A2038" s="365" t="s">
        <v>3343</v>
      </c>
      <c r="B2038" s="366" t="s">
        <v>2790</v>
      </c>
    </row>
    <row r="2039" spans="1:2" ht="15" customHeight="1" x14ac:dyDescent="0.25">
      <c r="A2039" s="365" t="s">
        <v>3267</v>
      </c>
      <c r="B2039" s="366" t="s">
        <v>2714</v>
      </c>
    </row>
    <row r="2040" spans="1:2" ht="15" customHeight="1" x14ac:dyDescent="0.25">
      <c r="A2040" s="365" t="s">
        <v>3461</v>
      </c>
      <c r="B2040" s="366" t="s">
        <v>3462</v>
      </c>
    </row>
    <row r="2041" spans="1:2" ht="15" customHeight="1" x14ac:dyDescent="0.25">
      <c r="A2041" s="365" t="s">
        <v>3325</v>
      </c>
      <c r="B2041" s="366" t="s">
        <v>2772</v>
      </c>
    </row>
    <row r="2042" spans="1:2" ht="15" customHeight="1" x14ac:dyDescent="0.25">
      <c r="A2042" s="365" t="s">
        <v>3463</v>
      </c>
      <c r="B2042" s="366" t="s">
        <v>3464</v>
      </c>
    </row>
    <row r="2043" spans="1:2" ht="15" customHeight="1" x14ac:dyDescent="0.25">
      <c r="A2043" s="365" t="s">
        <v>3358</v>
      </c>
      <c r="B2043" s="366" t="s">
        <v>2805</v>
      </c>
    </row>
    <row r="2044" spans="1:2" ht="15" customHeight="1" x14ac:dyDescent="0.25">
      <c r="A2044" s="365" t="s">
        <v>3291</v>
      </c>
      <c r="B2044" s="366" t="s">
        <v>2738</v>
      </c>
    </row>
    <row r="2045" spans="1:2" ht="15" customHeight="1" x14ac:dyDescent="0.25">
      <c r="A2045" s="365" t="s">
        <v>3344</v>
      </c>
      <c r="B2045" s="366" t="s">
        <v>2791</v>
      </c>
    </row>
    <row r="2046" spans="1:2" ht="15" customHeight="1" x14ac:dyDescent="0.25">
      <c r="A2046" s="365" t="s">
        <v>3268</v>
      </c>
      <c r="B2046" s="366" t="s">
        <v>2715</v>
      </c>
    </row>
    <row r="2047" spans="1:2" ht="15" customHeight="1" x14ac:dyDescent="0.25">
      <c r="A2047" s="365" t="s">
        <v>3326</v>
      </c>
      <c r="B2047" s="366" t="s">
        <v>2773</v>
      </c>
    </row>
    <row r="2048" spans="1:2" ht="15" customHeight="1" x14ac:dyDescent="0.25">
      <c r="A2048" s="365" t="s">
        <v>3465</v>
      </c>
      <c r="B2048" s="366" t="s">
        <v>3466</v>
      </c>
    </row>
    <row r="2049" spans="1:2" ht="15" customHeight="1" x14ac:dyDescent="0.25">
      <c r="A2049" s="365" t="s">
        <v>3359</v>
      </c>
      <c r="B2049" s="366" t="s">
        <v>2806</v>
      </c>
    </row>
    <row r="2050" spans="1:2" ht="15" customHeight="1" x14ac:dyDescent="0.25">
      <c r="A2050" s="365" t="s">
        <v>3292</v>
      </c>
      <c r="B2050" s="366" t="s">
        <v>2739</v>
      </c>
    </row>
    <row r="2051" spans="1:2" ht="15" customHeight="1" x14ac:dyDescent="0.25">
      <c r="A2051" s="365" t="s">
        <v>3345</v>
      </c>
      <c r="B2051" s="366" t="s">
        <v>2792</v>
      </c>
    </row>
    <row r="2052" spans="1:2" ht="15" customHeight="1" x14ac:dyDescent="0.25">
      <c r="A2052" s="365" t="s">
        <v>3269</v>
      </c>
      <c r="B2052" s="366" t="s">
        <v>2716</v>
      </c>
    </row>
    <row r="2053" spans="1:2" ht="15" customHeight="1" x14ac:dyDescent="0.25">
      <c r="A2053" s="365" t="s">
        <v>3327</v>
      </c>
      <c r="B2053" s="366" t="s">
        <v>2774</v>
      </c>
    </row>
    <row r="2054" spans="1:2" ht="15" customHeight="1" x14ac:dyDescent="0.25">
      <c r="A2054" s="365" t="s">
        <v>3467</v>
      </c>
      <c r="B2054" s="366" t="s">
        <v>3468</v>
      </c>
    </row>
    <row r="2055" spans="1:2" ht="15" customHeight="1" x14ac:dyDescent="0.25">
      <c r="A2055" s="365" t="s">
        <v>3360</v>
      </c>
      <c r="B2055" s="366" t="s">
        <v>2807</v>
      </c>
    </row>
    <row r="2056" spans="1:2" ht="15" customHeight="1" x14ac:dyDescent="0.25">
      <c r="A2056" s="365" t="s">
        <v>3293</v>
      </c>
      <c r="B2056" s="366" t="s">
        <v>2740</v>
      </c>
    </row>
    <row r="2057" spans="1:2" ht="15" customHeight="1" x14ac:dyDescent="0.25">
      <c r="A2057" s="365" t="s">
        <v>3346</v>
      </c>
      <c r="B2057" s="366" t="s">
        <v>2793</v>
      </c>
    </row>
    <row r="2058" spans="1:2" ht="15" customHeight="1" x14ac:dyDescent="0.25">
      <c r="A2058" s="365" t="s">
        <v>3270</v>
      </c>
      <c r="B2058" s="366" t="s">
        <v>2717</v>
      </c>
    </row>
    <row r="2059" spans="1:2" ht="15" customHeight="1" x14ac:dyDescent="0.25">
      <c r="A2059" s="365" t="s">
        <v>3328</v>
      </c>
      <c r="B2059" s="366" t="s">
        <v>2775</v>
      </c>
    </row>
    <row r="2060" spans="1:2" ht="15" customHeight="1" x14ac:dyDescent="0.25">
      <c r="A2060" s="365" t="s">
        <v>3469</v>
      </c>
      <c r="B2060" s="366" t="s">
        <v>3470</v>
      </c>
    </row>
    <row r="2061" spans="1:2" ht="15" customHeight="1" x14ac:dyDescent="0.25">
      <c r="A2061" s="365" t="s">
        <v>3306</v>
      </c>
      <c r="B2061" s="366" t="s">
        <v>2753</v>
      </c>
    </row>
    <row r="2062" spans="1:2" ht="15" customHeight="1" x14ac:dyDescent="0.25">
      <c r="A2062" s="365" t="s">
        <v>3271</v>
      </c>
      <c r="B2062" s="366" t="s">
        <v>2718</v>
      </c>
    </row>
    <row r="2063" spans="1:2" ht="15" customHeight="1" x14ac:dyDescent="0.25">
      <c r="A2063" s="365" t="s">
        <v>3471</v>
      </c>
      <c r="B2063" s="366" t="s">
        <v>3472</v>
      </c>
    </row>
    <row r="2064" spans="1:2" ht="15" customHeight="1" x14ac:dyDescent="0.25">
      <c r="A2064" s="365" t="s">
        <v>3473</v>
      </c>
      <c r="B2064" s="366" t="s">
        <v>3474</v>
      </c>
    </row>
    <row r="2065" spans="1:2" ht="15" customHeight="1" x14ac:dyDescent="0.25">
      <c r="A2065" s="365" t="s">
        <v>3329</v>
      </c>
      <c r="B2065" s="366" t="s">
        <v>2776</v>
      </c>
    </row>
    <row r="2066" spans="1:2" ht="15" customHeight="1" x14ac:dyDescent="0.25">
      <c r="A2066" s="365" t="s">
        <v>3307</v>
      </c>
      <c r="B2066" s="366" t="s">
        <v>2754</v>
      </c>
    </row>
    <row r="2067" spans="1:2" ht="15" customHeight="1" x14ac:dyDescent="0.25">
      <c r="A2067" s="365" t="s">
        <v>3361</v>
      </c>
      <c r="B2067" s="366" t="s">
        <v>2808</v>
      </c>
    </row>
    <row r="2068" spans="1:2" ht="15" customHeight="1" x14ac:dyDescent="0.25">
      <c r="A2068" s="365" t="s">
        <v>3294</v>
      </c>
      <c r="B2068" s="366" t="s">
        <v>2741</v>
      </c>
    </row>
    <row r="2069" spans="1:2" ht="15" customHeight="1" x14ac:dyDescent="0.25">
      <c r="A2069" s="365" t="s">
        <v>3272</v>
      </c>
      <c r="B2069" s="366" t="s">
        <v>2719</v>
      </c>
    </row>
    <row r="2070" spans="1:2" ht="15" customHeight="1" x14ac:dyDescent="0.25">
      <c r="A2070" s="365" t="s">
        <v>3475</v>
      </c>
      <c r="B2070" s="366" t="s">
        <v>3476</v>
      </c>
    </row>
    <row r="2071" spans="1:2" ht="15" customHeight="1" x14ac:dyDescent="0.25">
      <c r="A2071" s="365" t="s">
        <v>3477</v>
      </c>
      <c r="B2071" s="366" t="s">
        <v>3478</v>
      </c>
    </row>
    <row r="2072" spans="1:2" ht="15" customHeight="1" x14ac:dyDescent="0.25">
      <c r="A2072" s="365" t="s">
        <v>3372</v>
      </c>
      <c r="B2072" s="366" t="s">
        <v>2819</v>
      </c>
    </row>
    <row r="2073" spans="1:2" ht="15" customHeight="1" x14ac:dyDescent="0.25">
      <c r="A2073" s="365" t="s">
        <v>3273</v>
      </c>
      <c r="B2073" s="366" t="s">
        <v>2720</v>
      </c>
    </row>
    <row r="2074" spans="1:2" ht="15" customHeight="1" x14ac:dyDescent="0.25">
      <c r="A2074" s="365" t="s">
        <v>3479</v>
      </c>
      <c r="B2074" s="366" t="s">
        <v>3480</v>
      </c>
    </row>
    <row r="2075" spans="1:2" ht="15" customHeight="1" x14ac:dyDescent="0.25">
      <c r="A2075" s="365" t="s">
        <v>3330</v>
      </c>
      <c r="B2075" s="366" t="s">
        <v>2777</v>
      </c>
    </row>
    <row r="2076" spans="1:2" ht="15" customHeight="1" x14ac:dyDescent="0.25">
      <c r="A2076" s="365" t="s">
        <v>3481</v>
      </c>
      <c r="B2076" s="366" t="s">
        <v>3482</v>
      </c>
    </row>
    <row r="2077" spans="1:2" ht="15" customHeight="1" x14ac:dyDescent="0.25">
      <c r="A2077" s="365" t="s">
        <v>3483</v>
      </c>
      <c r="B2077" s="366" t="s">
        <v>3484</v>
      </c>
    </row>
    <row r="2078" spans="1:2" ht="15" customHeight="1" x14ac:dyDescent="0.25">
      <c r="A2078" s="365" t="s">
        <v>3252</v>
      </c>
      <c r="B2078" s="366" t="s">
        <v>2699</v>
      </c>
    </row>
    <row r="2079" spans="1:2" ht="15" customHeight="1" x14ac:dyDescent="0.25">
      <c r="A2079" s="365" t="s">
        <v>3274</v>
      </c>
      <c r="B2079" s="366" t="s">
        <v>2721</v>
      </c>
    </row>
    <row r="2080" spans="1:2" ht="15" customHeight="1" x14ac:dyDescent="0.25">
      <c r="A2080" s="365" t="s">
        <v>3331</v>
      </c>
      <c r="B2080" s="366" t="s">
        <v>2778</v>
      </c>
    </row>
    <row r="2081" spans="1:2" ht="15" customHeight="1" x14ac:dyDescent="0.25">
      <c r="A2081" s="365" t="s">
        <v>3485</v>
      </c>
      <c r="B2081" s="366" t="s">
        <v>3486</v>
      </c>
    </row>
    <row r="2082" spans="1:2" ht="15" customHeight="1" x14ac:dyDescent="0.25">
      <c r="A2082" s="365" t="s">
        <v>3487</v>
      </c>
      <c r="B2082" s="366" t="s">
        <v>3488</v>
      </c>
    </row>
    <row r="2083" spans="1:2" ht="15" customHeight="1" x14ac:dyDescent="0.25">
      <c r="A2083" s="365" t="s">
        <v>3308</v>
      </c>
      <c r="B2083" s="366" t="s">
        <v>2755</v>
      </c>
    </row>
    <row r="2084" spans="1:2" ht="15" customHeight="1" x14ac:dyDescent="0.25">
      <c r="A2084" s="365" t="s">
        <v>3489</v>
      </c>
      <c r="B2084" s="366" t="s">
        <v>3490</v>
      </c>
    </row>
    <row r="2085" spans="1:2" ht="15" customHeight="1" x14ac:dyDescent="0.25">
      <c r="A2085" s="365" t="s">
        <v>3295</v>
      </c>
      <c r="B2085" s="366" t="s">
        <v>2742</v>
      </c>
    </row>
    <row r="2086" spans="1:2" ht="15" customHeight="1" x14ac:dyDescent="0.25">
      <c r="A2086" s="365" t="s">
        <v>3491</v>
      </c>
      <c r="B2086" s="366" t="s">
        <v>3492</v>
      </c>
    </row>
    <row r="2087" spans="1:2" ht="15" customHeight="1" x14ac:dyDescent="0.25">
      <c r="A2087" s="365" t="s">
        <v>3253</v>
      </c>
      <c r="B2087" s="366" t="s">
        <v>2700</v>
      </c>
    </row>
    <row r="2088" spans="1:2" ht="15" customHeight="1" x14ac:dyDescent="0.25">
      <c r="A2088" s="365" t="s">
        <v>3275</v>
      </c>
      <c r="B2088" s="366" t="s">
        <v>2722</v>
      </c>
    </row>
    <row r="2089" spans="1:2" ht="15" customHeight="1" x14ac:dyDescent="0.25">
      <c r="A2089" s="365" t="s">
        <v>3332</v>
      </c>
      <c r="B2089" s="366" t="s">
        <v>2779</v>
      </c>
    </row>
    <row r="2090" spans="1:2" ht="15" customHeight="1" x14ac:dyDescent="0.25">
      <c r="A2090" s="373" t="s">
        <v>3309</v>
      </c>
      <c r="B2090" s="366" t="s">
        <v>2756</v>
      </c>
    </row>
    <row r="2091" spans="1:2" ht="15" customHeight="1" x14ac:dyDescent="0.25">
      <c r="A2091" s="365" t="s">
        <v>3276</v>
      </c>
      <c r="B2091" s="366" t="s">
        <v>2723</v>
      </c>
    </row>
    <row r="2092" spans="1:2" ht="15" customHeight="1" x14ac:dyDescent="0.25">
      <c r="A2092" s="365" t="s">
        <v>3373</v>
      </c>
      <c r="B2092" s="366" t="s">
        <v>2820</v>
      </c>
    </row>
    <row r="2093" spans="1:2" ht="15" customHeight="1" x14ac:dyDescent="0.25">
      <c r="A2093" s="365" t="s">
        <v>3493</v>
      </c>
      <c r="B2093" s="366" t="s">
        <v>3494</v>
      </c>
    </row>
    <row r="2094" spans="1:2" ht="15" customHeight="1" x14ac:dyDescent="0.25">
      <c r="A2094" s="365" t="s">
        <v>3495</v>
      </c>
      <c r="B2094" s="366" t="s">
        <v>3496</v>
      </c>
    </row>
    <row r="2095" spans="1:2" ht="15" customHeight="1" x14ac:dyDescent="0.25">
      <c r="A2095" s="365" t="s">
        <v>3277</v>
      </c>
      <c r="B2095" s="366" t="s">
        <v>2724</v>
      </c>
    </row>
    <row r="2096" spans="1:2" ht="15" customHeight="1" x14ac:dyDescent="0.25">
      <c r="A2096" s="365" t="s">
        <v>3333</v>
      </c>
      <c r="B2096" s="366" t="s">
        <v>2780</v>
      </c>
    </row>
    <row r="2097" spans="1:2" ht="15" customHeight="1" x14ac:dyDescent="0.25">
      <c r="A2097" s="365" t="s">
        <v>3497</v>
      </c>
      <c r="B2097" s="366" t="s">
        <v>3498</v>
      </c>
    </row>
    <row r="2098" spans="1:2" ht="15" customHeight="1" x14ac:dyDescent="0.25">
      <c r="A2098" s="365" t="s">
        <v>3310</v>
      </c>
      <c r="B2098" s="366" t="s">
        <v>2757</v>
      </c>
    </row>
    <row r="2099" spans="1:2" ht="15" customHeight="1" x14ac:dyDescent="0.25">
      <c r="A2099" s="365" t="s">
        <v>3375</v>
      </c>
      <c r="B2099" s="366" t="s">
        <v>2822</v>
      </c>
    </row>
    <row r="2100" spans="1:2" ht="15" customHeight="1" x14ac:dyDescent="0.25">
      <c r="A2100" s="365" t="s">
        <v>3499</v>
      </c>
      <c r="B2100" s="366" t="s">
        <v>3500</v>
      </c>
    </row>
    <row r="2101" spans="1:2" ht="15" customHeight="1" x14ac:dyDescent="0.25">
      <c r="A2101" s="365" t="s">
        <v>3278</v>
      </c>
      <c r="B2101" s="366" t="s">
        <v>2725</v>
      </c>
    </row>
    <row r="2102" spans="1:2" ht="15" customHeight="1" x14ac:dyDescent="0.25">
      <c r="A2102" s="365" t="s">
        <v>3334</v>
      </c>
      <c r="B2102" s="366" t="s">
        <v>2781</v>
      </c>
    </row>
    <row r="2103" spans="1:2" ht="15" customHeight="1" x14ac:dyDescent="0.25">
      <c r="A2103" s="365" t="s">
        <v>3279</v>
      </c>
      <c r="B2103" s="366" t="s">
        <v>2726</v>
      </c>
    </row>
    <row r="2104" spans="1:2" ht="15" customHeight="1" x14ac:dyDescent="0.25">
      <c r="A2104" s="365" t="s">
        <v>3335</v>
      </c>
      <c r="B2104" s="366" t="s">
        <v>2782</v>
      </c>
    </row>
    <row r="2105" spans="1:2" ht="15" customHeight="1" x14ac:dyDescent="0.25">
      <c r="A2105" s="365" t="s">
        <v>3501</v>
      </c>
      <c r="B2105" s="366" t="s">
        <v>3502</v>
      </c>
    </row>
    <row r="2106" spans="1:2" ht="15" customHeight="1" x14ac:dyDescent="0.25">
      <c r="A2106" s="365" t="s">
        <v>3362</v>
      </c>
      <c r="B2106" s="366" t="s">
        <v>2809</v>
      </c>
    </row>
    <row r="2107" spans="1:2" ht="15" customHeight="1" x14ac:dyDescent="0.25">
      <c r="A2107" s="365" t="s">
        <v>3371</v>
      </c>
      <c r="B2107" s="366" t="s">
        <v>2818</v>
      </c>
    </row>
    <row r="2108" spans="1:2" ht="15" customHeight="1" x14ac:dyDescent="0.25">
      <c r="A2108" s="365" t="s">
        <v>3503</v>
      </c>
      <c r="B2108" s="366" t="s">
        <v>3504</v>
      </c>
    </row>
    <row r="2109" spans="1:2" ht="15" customHeight="1" x14ac:dyDescent="0.25">
      <c r="A2109" s="365" t="s">
        <v>3280</v>
      </c>
      <c r="B2109" s="366" t="s">
        <v>2727</v>
      </c>
    </row>
    <row r="2110" spans="1:2" ht="15" customHeight="1" x14ac:dyDescent="0.25">
      <c r="A2110" s="365" t="s">
        <v>3336</v>
      </c>
      <c r="B2110" s="366" t="s">
        <v>2783</v>
      </c>
    </row>
    <row r="2111" spans="1:2" ht="15" customHeight="1" x14ac:dyDescent="0.25">
      <c r="A2111" s="365" t="s">
        <v>3505</v>
      </c>
      <c r="B2111" s="366" t="s">
        <v>3506</v>
      </c>
    </row>
    <row r="2112" spans="1:2" ht="15" customHeight="1" x14ac:dyDescent="0.25">
      <c r="A2112" s="365" t="s">
        <v>3363</v>
      </c>
      <c r="B2112" s="366" t="s">
        <v>2810</v>
      </c>
    </row>
    <row r="2113" spans="1:2" ht="15" customHeight="1" x14ac:dyDescent="0.25">
      <c r="A2113" s="365" t="s">
        <v>3281</v>
      </c>
      <c r="B2113" s="366" t="s">
        <v>2728</v>
      </c>
    </row>
    <row r="2114" spans="1:2" ht="15" customHeight="1" x14ac:dyDescent="0.25">
      <c r="A2114" s="365" t="s">
        <v>3282</v>
      </c>
      <c r="B2114" s="366" t="s">
        <v>2729</v>
      </c>
    </row>
    <row r="2115" spans="1:2" ht="15" customHeight="1" x14ac:dyDescent="0.25">
      <c r="A2115" s="365" t="s">
        <v>3337</v>
      </c>
      <c r="B2115" s="366" t="s">
        <v>2784</v>
      </c>
    </row>
    <row r="2116" spans="1:2" ht="15" customHeight="1" x14ac:dyDescent="0.25">
      <c r="A2116" s="365" t="s">
        <v>3507</v>
      </c>
      <c r="B2116" s="366" t="s">
        <v>3508</v>
      </c>
    </row>
    <row r="2117" spans="1:2" ht="15" customHeight="1" x14ac:dyDescent="0.25">
      <c r="A2117" s="365" t="s">
        <v>3509</v>
      </c>
      <c r="B2117" s="366" t="s">
        <v>3510</v>
      </c>
    </row>
    <row r="2118" spans="1:2" ht="15" customHeight="1" x14ac:dyDescent="0.25">
      <c r="A2118" s="365" t="s">
        <v>3254</v>
      </c>
      <c r="B2118" s="366" t="s">
        <v>2701</v>
      </c>
    </row>
    <row r="2119" spans="1:2" ht="15" customHeight="1" x14ac:dyDescent="0.25">
      <c r="A2119" s="365" t="s">
        <v>3370</v>
      </c>
      <c r="B2119" s="366" t="s">
        <v>2817</v>
      </c>
    </row>
    <row r="2120" spans="1:2" ht="15" customHeight="1" x14ac:dyDescent="0.25">
      <c r="A2120" s="365" t="s">
        <v>3283</v>
      </c>
      <c r="B2120" s="366" t="s">
        <v>2730</v>
      </c>
    </row>
    <row r="2121" spans="1:2" ht="15" customHeight="1" x14ac:dyDescent="0.25">
      <c r="A2121" s="365" t="s">
        <v>3338</v>
      </c>
      <c r="B2121" s="366" t="s">
        <v>2785</v>
      </c>
    </row>
    <row r="2122" spans="1:2" ht="15" customHeight="1" x14ac:dyDescent="0.25">
      <c r="A2122" s="365" t="s">
        <v>3511</v>
      </c>
      <c r="B2122" s="366" t="s">
        <v>3512</v>
      </c>
    </row>
    <row r="2123" spans="1:2" ht="15" customHeight="1" x14ac:dyDescent="0.25">
      <c r="A2123" s="365" t="s">
        <v>3311</v>
      </c>
      <c r="B2123" s="366" t="s">
        <v>2758</v>
      </c>
    </row>
    <row r="2124" spans="1:2" ht="15" customHeight="1" x14ac:dyDescent="0.25">
      <c r="A2124" s="365" t="s">
        <v>3364</v>
      </c>
      <c r="B2124" s="366" t="s">
        <v>2811</v>
      </c>
    </row>
    <row r="2125" spans="1:2" ht="15" customHeight="1" x14ac:dyDescent="0.25">
      <c r="A2125" s="365" t="s">
        <v>3347</v>
      </c>
      <c r="B2125" s="366" t="s">
        <v>2794</v>
      </c>
    </row>
    <row r="2126" spans="1:2" ht="15" customHeight="1" x14ac:dyDescent="0.25">
      <c r="A2126" s="365" t="s">
        <v>3513</v>
      </c>
      <c r="B2126" s="366" t="s">
        <v>3514</v>
      </c>
    </row>
    <row r="2127" spans="1:2" ht="15" customHeight="1" x14ac:dyDescent="0.25">
      <c r="A2127" s="365" t="s">
        <v>3255</v>
      </c>
      <c r="B2127" s="366" t="s">
        <v>2702</v>
      </c>
    </row>
    <row r="2128" spans="1:2" ht="15" customHeight="1" x14ac:dyDescent="0.25">
      <c r="A2128" s="365" t="s">
        <v>3284</v>
      </c>
      <c r="B2128" s="366" t="s">
        <v>2731</v>
      </c>
    </row>
    <row r="2129" spans="1:2" ht="15" customHeight="1" x14ac:dyDescent="0.25">
      <c r="A2129" s="365" t="s">
        <v>3339</v>
      </c>
      <c r="B2129" s="366" t="s">
        <v>2786</v>
      </c>
    </row>
    <row r="2130" spans="1:2" ht="15" customHeight="1" x14ac:dyDescent="0.25">
      <c r="A2130" s="365" t="s">
        <v>3312</v>
      </c>
      <c r="B2130" s="366" t="s">
        <v>2759</v>
      </c>
    </row>
    <row r="2131" spans="1:2" ht="15" customHeight="1" x14ac:dyDescent="0.25">
      <c r="A2131" s="365" t="s">
        <v>3285</v>
      </c>
      <c r="B2131" s="366" t="s">
        <v>2732</v>
      </c>
    </row>
    <row r="2132" spans="1:2" ht="15" customHeight="1" x14ac:dyDescent="0.25">
      <c r="A2132" s="365" t="s">
        <v>3515</v>
      </c>
      <c r="B2132" s="366" t="s">
        <v>3516</v>
      </c>
    </row>
    <row r="2133" spans="1:2" ht="15" customHeight="1" x14ac:dyDescent="0.25">
      <c r="A2133" s="365" t="s">
        <v>3517</v>
      </c>
      <c r="B2133" s="366" t="s">
        <v>3518</v>
      </c>
    </row>
    <row r="2134" spans="1:2" ht="15" customHeight="1" x14ac:dyDescent="0.25">
      <c r="A2134" s="365" t="s">
        <v>3519</v>
      </c>
      <c r="B2134" s="366" t="s">
        <v>3520</v>
      </c>
    </row>
    <row r="2135" spans="1:2" ht="15" customHeight="1" x14ac:dyDescent="0.25">
      <c r="A2135" s="365" t="s">
        <v>3521</v>
      </c>
      <c r="B2135" s="366" t="s">
        <v>3522</v>
      </c>
    </row>
    <row r="2136" spans="1:2" ht="15" customHeight="1" x14ac:dyDescent="0.25">
      <c r="A2136" s="365" t="s">
        <v>3523</v>
      </c>
      <c r="B2136" s="366" t="s">
        <v>3524</v>
      </c>
    </row>
    <row r="2137" spans="1:2" ht="15" customHeight="1" x14ac:dyDescent="0.25">
      <c r="A2137" s="366" t="s">
        <v>3730</v>
      </c>
      <c r="B2137" s="366" t="s">
        <v>3731</v>
      </c>
    </row>
    <row r="2138" spans="1:2" ht="15" customHeight="1" x14ac:dyDescent="0.25">
      <c r="A2138" s="366" t="s">
        <v>3732</v>
      </c>
      <c r="B2138" s="366" t="s">
        <v>3733</v>
      </c>
    </row>
    <row r="2139" spans="1:2" ht="15" customHeight="1" x14ac:dyDescent="0.25">
      <c r="A2139" s="366" t="s">
        <v>3734</v>
      </c>
      <c r="B2139" s="366" t="s">
        <v>3735</v>
      </c>
    </row>
    <row r="2140" spans="1:2" ht="15" customHeight="1" x14ac:dyDescent="0.25">
      <c r="A2140" s="366" t="s">
        <v>3736</v>
      </c>
      <c r="B2140" s="366" t="s">
        <v>3737</v>
      </c>
    </row>
    <row r="2141" spans="1:2" ht="15" customHeight="1" x14ac:dyDescent="0.25">
      <c r="A2141" s="366" t="s">
        <v>3738</v>
      </c>
      <c r="B2141" s="366" t="s">
        <v>3739</v>
      </c>
    </row>
    <row r="2142" spans="1:2" ht="15" customHeight="1" x14ac:dyDescent="0.25">
      <c r="A2142" s="366" t="s">
        <v>3740</v>
      </c>
      <c r="B2142" s="366" t="s">
        <v>3741</v>
      </c>
    </row>
    <row r="2143" spans="1:2" ht="15" customHeight="1" x14ac:dyDescent="0.25">
      <c r="A2143" s="366" t="s">
        <v>3742</v>
      </c>
      <c r="B2143" s="366" t="s">
        <v>3743</v>
      </c>
    </row>
    <row r="2144" spans="1:2" ht="15" customHeight="1" x14ac:dyDescent="0.25">
      <c r="A2144" s="366" t="s">
        <v>3744</v>
      </c>
      <c r="B2144" s="366" t="s">
        <v>3745</v>
      </c>
    </row>
    <row r="2145" spans="1:2" ht="15" customHeight="1" x14ac:dyDescent="0.25">
      <c r="A2145" s="366" t="s">
        <v>3746</v>
      </c>
      <c r="B2145" s="366" t="s">
        <v>3747</v>
      </c>
    </row>
    <row r="2146" spans="1:2" ht="15" customHeight="1" x14ac:dyDescent="0.25">
      <c r="A2146" s="366" t="s">
        <v>3748</v>
      </c>
      <c r="B2146" s="366" t="s">
        <v>3749</v>
      </c>
    </row>
    <row r="2147" spans="1:2" ht="15" customHeight="1" x14ac:dyDescent="0.25">
      <c r="A2147" s="366" t="s">
        <v>3750</v>
      </c>
      <c r="B2147" s="366" t="s">
        <v>3751</v>
      </c>
    </row>
    <row r="2148" spans="1:2" ht="15" customHeight="1" x14ac:dyDescent="0.25">
      <c r="A2148" s="366" t="s">
        <v>3752</v>
      </c>
      <c r="B2148" s="366" t="s">
        <v>3753</v>
      </c>
    </row>
    <row r="2149" spans="1:2" ht="15" customHeight="1" x14ac:dyDescent="0.25">
      <c r="A2149" s="366" t="s">
        <v>3754</v>
      </c>
      <c r="B2149" s="366" t="s">
        <v>3755</v>
      </c>
    </row>
    <row r="2150" spans="1:2" ht="15" customHeight="1" x14ac:dyDescent="0.25">
      <c r="A2150" s="366" t="s">
        <v>3756</v>
      </c>
      <c r="B2150" s="366" t="s">
        <v>3757</v>
      </c>
    </row>
    <row r="2151" spans="1:2" ht="15" customHeight="1" x14ac:dyDescent="0.25">
      <c r="A2151" s="366" t="s">
        <v>3758</v>
      </c>
      <c r="B2151" s="366" t="s">
        <v>3759</v>
      </c>
    </row>
    <row r="2152" spans="1:2" ht="15" customHeight="1" x14ac:dyDescent="0.25">
      <c r="A2152" s="366" t="s">
        <v>3760</v>
      </c>
      <c r="B2152" s="366" t="s">
        <v>3761</v>
      </c>
    </row>
    <row r="2153" spans="1:2" ht="15" customHeight="1" x14ac:dyDescent="0.25">
      <c r="A2153" s="366" t="s">
        <v>3762</v>
      </c>
      <c r="B2153" s="366" t="s">
        <v>3763</v>
      </c>
    </row>
    <row r="2154" spans="1:2" ht="15" customHeight="1" x14ac:dyDescent="0.25">
      <c r="A2154" s="366" t="s">
        <v>3764</v>
      </c>
      <c r="B2154" s="366" t="s">
        <v>3765</v>
      </c>
    </row>
    <row r="2155" spans="1:2" ht="15" customHeight="1" x14ac:dyDescent="0.25">
      <c r="A2155" s="366" t="s">
        <v>3766</v>
      </c>
      <c r="B2155" s="366" t="s">
        <v>3767</v>
      </c>
    </row>
    <row r="2156" spans="1:2" ht="15" customHeight="1" x14ac:dyDescent="0.25">
      <c r="A2156" s="366" t="s">
        <v>3768</v>
      </c>
      <c r="B2156" s="366" t="s">
        <v>3769</v>
      </c>
    </row>
    <row r="2157" spans="1:2" ht="15" customHeight="1" x14ac:dyDescent="0.25">
      <c r="A2157" s="366" t="s">
        <v>3770</v>
      </c>
      <c r="B2157" s="366" t="s">
        <v>3771</v>
      </c>
    </row>
    <row r="2158" spans="1:2" ht="15" customHeight="1" x14ac:dyDescent="0.25">
      <c r="A2158" s="366" t="s">
        <v>3772</v>
      </c>
      <c r="B2158" s="366" t="s">
        <v>3773</v>
      </c>
    </row>
    <row r="2159" spans="1:2" ht="15" customHeight="1" x14ac:dyDescent="0.25">
      <c r="A2159" s="366" t="s">
        <v>3774</v>
      </c>
      <c r="B2159" s="366" t="s">
        <v>3775</v>
      </c>
    </row>
    <row r="2160" spans="1:2" ht="15" customHeight="1" x14ac:dyDescent="0.25">
      <c r="A2160" s="366" t="s">
        <v>3776</v>
      </c>
      <c r="B2160" s="366" t="s">
        <v>3777</v>
      </c>
    </row>
    <row r="2161" spans="1:2" ht="15" customHeight="1" x14ac:dyDescent="0.25">
      <c r="A2161" s="366" t="s">
        <v>3778</v>
      </c>
      <c r="B2161" s="366" t="s">
        <v>3779</v>
      </c>
    </row>
    <row r="2162" spans="1:2" ht="15" customHeight="1" x14ac:dyDescent="0.25">
      <c r="A2162" s="366" t="s">
        <v>3780</v>
      </c>
      <c r="B2162" s="366" t="s">
        <v>3781</v>
      </c>
    </row>
    <row r="2163" spans="1:2" ht="15" customHeight="1" x14ac:dyDescent="0.25">
      <c r="A2163" s="366" t="s">
        <v>3782</v>
      </c>
      <c r="B2163" s="366" t="s">
        <v>3783</v>
      </c>
    </row>
    <row r="2164" spans="1:2" ht="15" customHeight="1" x14ac:dyDescent="0.25">
      <c r="A2164" s="366" t="s">
        <v>3784</v>
      </c>
      <c r="B2164" s="366" t="s">
        <v>3785</v>
      </c>
    </row>
    <row r="2165" spans="1:2" ht="15" customHeight="1" x14ac:dyDescent="0.25">
      <c r="A2165" s="366" t="s">
        <v>3786</v>
      </c>
      <c r="B2165" s="366" t="s">
        <v>3787</v>
      </c>
    </row>
    <row r="2166" spans="1:2" ht="15" customHeight="1" x14ac:dyDescent="0.25">
      <c r="A2166" s="366" t="s">
        <v>3788</v>
      </c>
      <c r="B2166" s="366" t="s">
        <v>3789</v>
      </c>
    </row>
    <row r="2167" spans="1:2" ht="15" customHeight="1" x14ac:dyDescent="0.25">
      <c r="A2167" s="366" t="s">
        <v>3790</v>
      </c>
      <c r="B2167" s="366" t="s">
        <v>3791</v>
      </c>
    </row>
    <row r="2168" spans="1:2" ht="15" customHeight="1" x14ac:dyDescent="0.25">
      <c r="A2168" s="366" t="s">
        <v>3792</v>
      </c>
      <c r="B2168" s="366" t="s">
        <v>3793</v>
      </c>
    </row>
    <row r="2169" spans="1:2" ht="15" customHeight="1" x14ac:dyDescent="0.25">
      <c r="A2169" s="366" t="s">
        <v>3794</v>
      </c>
      <c r="B2169" s="366" t="s">
        <v>3795</v>
      </c>
    </row>
    <row r="2170" spans="1:2" ht="15" customHeight="1" x14ac:dyDescent="0.25">
      <c r="A2170" s="366" t="s">
        <v>3796</v>
      </c>
      <c r="B2170" s="366" t="s">
        <v>3797</v>
      </c>
    </row>
    <row r="2171" spans="1:2" ht="15" customHeight="1" x14ac:dyDescent="0.25">
      <c r="A2171" s="366" t="s">
        <v>3798</v>
      </c>
      <c r="B2171" s="366" t="s">
        <v>3799</v>
      </c>
    </row>
    <row r="2172" spans="1:2" ht="15" customHeight="1" x14ac:dyDescent="0.25">
      <c r="A2172" s="366" t="s">
        <v>3800</v>
      </c>
      <c r="B2172" s="366" t="s">
        <v>3801</v>
      </c>
    </row>
    <row r="2173" spans="1:2" ht="15" customHeight="1" x14ac:dyDescent="0.25">
      <c r="A2173" s="366" t="s">
        <v>3802</v>
      </c>
      <c r="B2173" s="366" t="s">
        <v>3803</v>
      </c>
    </row>
    <row r="2174" spans="1:2" ht="15" customHeight="1" x14ac:dyDescent="0.25">
      <c r="A2174" s="366" t="s">
        <v>3804</v>
      </c>
      <c r="B2174" s="366" t="s">
        <v>3805</v>
      </c>
    </row>
    <row r="2175" spans="1:2" ht="15" customHeight="1" x14ac:dyDescent="0.25">
      <c r="A2175" s="366" t="s">
        <v>3806</v>
      </c>
      <c r="B2175" s="366" t="s">
        <v>3807</v>
      </c>
    </row>
    <row r="2176" spans="1:2" ht="15" customHeight="1" x14ac:dyDescent="0.25">
      <c r="A2176" s="366" t="s">
        <v>3808</v>
      </c>
      <c r="B2176" s="366" t="s">
        <v>3809</v>
      </c>
    </row>
    <row r="2177" spans="1:2" ht="15" customHeight="1" x14ac:dyDescent="0.25">
      <c r="A2177" s="366" t="s">
        <v>3810</v>
      </c>
      <c r="B2177" s="366" t="s">
        <v>3811</v>
      </c>
    </row>
    <row r="2178" spans="1:2" ht="15" customHeight="1" x14ac:dyDescent="0.25">
      <c r="A2178" s="366" t="s">
        <v>3812</v>
      </c>
      <c r="B2178" s="366" t="s">
        <v>3813</v>
      </c>
    </row>
    <row r="2179" spans="1:2" ht="15" customHeight="1" x14ac:dyDescent="0.25">
      <c r="A2179" s="366" t="s">
        <v>3814</v>
      </c>
      <c r="B2179" s="366" t="s">
        <v>3815</v>
      </c>
    </row>
    <row r="2180" spans="1:2" ht="15" customHeight="1" x14ac:dyDescent="0.25">
      <c r="A2180" s="366" t="s">
        <v>3816</v>
      </c>
      <c r="B2180" s="366" t="s">
        <v>3817</v>
      </c>
    </row>
    <row r="2181" spans="1:2" ht="15" customHeight="1" x14ac:dyDescent="0.25">
      <c r="A2181" s="366" t="s">
        <v>3818</v>
      </c>
      <c r="B2181" s="366" t="s">
        <v>3819</v>
      </c>
    </row>
    <row r="2182" spans="1:2" ht="15" customHeight="1" x14ac:dyDescent="0.25">
      <c r="A2182" s="366" t="s">
        <v>3820</v>
      </c>
      <c r="B2182" s="366" t="s">
        <v>3821</v>
      </c>
    </row>
    <row r="2183" spans="1:2" ht="15" customHeight="1" x14ac:dyDescent="0.25">
      <c r="A2183" s="366" t="s">
        <v>3822</v>
      </c>
      <c r="B2183" s="366" t="s">
        <v>3823</v>
      </c>
    </row>
    <row r="2184" spans="1:2" ht="15" customHeight="1" x14ac:dyDescent="0.25">
      <c r="A2184" s="365" t="s">
        <v>3824</v>
      </c>
      <c r="B2184" s="366" t="s">
        <v>3825</v>
      </c>
    </row>
    <row r="2185" spans="1:2" ht="15" customHeight="1" x14ac:dyDescent="0.25">
      <c r="A2185" s="365" t="s">
        <v>3826</v>
      </c>
      <c r="B2185" s="366" t="s">
        <v>3827</v>
      </c>
    </row>
    <row r="2186" spans="1:2" ht="15" customHeight="1" x14ac:dyDescent="0.25">
      <c r="A2186" s="365" t="s">
        <v>3828</v>
      </c>
      <c r="B2186" s="366" t="s">
        <v>3829</v>
      </c>
    </row>
    <row r="2187" spans="1:2" ht="15" customHeight="1" x14ac:dyDescent="0.25">
      <c r="A2187" s="365" t="s">
        <v>3830</v>
      </c>
      <c r="B2187" s="366" t="s">
        <v>3831</v>
      </c>
    </row>
    <row r="2188" spans="1:2" ht="15" customHeight="1" x14ac:dyDescent="0.25">
      <c r="A2188" s="365" t="s">
        <v>3832</v>
      </c>
      <c r="B2188" s="366" t="s">
        <v>3833</v>
      </c>
    </row>
    <row r="2189" spans="1:2" ht="15" customHeight="1" x14ac:dyDescent="0.25">
      <c r="A2189" s="365" t="s">
        <v>3834</v>
      </c>
      <c r="B2189" s="366" t="s">
        <v>3835</v>
      </c>
    </row>
    <row r="2190" spans="1:2" ht="15" customHeight="1" x14ac:dyDescent="0.25">
      <c r="A2190" s="365" t="s">
        <v>3836</v>
      </c>
      <c r="B2190" s="366" t="s">
        <v>3837</v>
      </c>
    </row>
    <row r="2191" spans="1:2" ht="15" customHeight="1" x14ac:dyDescent="0.25">
      <c r="A2191" s="365" t="s">
        <v>3838</v>
      </c>
      <c r="B2191" s="366" t="s">
        <v>3839</v>
      </c>
    </row>
    <row r="2192" spans="1:2" ht="15" customHeight="1" x14ac:dyDescent="0.25">
      <c r="A2192" s="365" t="s">
        <v>3840</v>
      </c>
      <c r="B2192" s="366" t="s">
        <v>3841</v>
      </c>
    </row>
    <row r="2193" spans="1:2" ht="15" customHeight="1" x14ac:dyDescent="0.25">
      <c r="A2193" s="365" t="s">
        <v>3842</v>
      </c>
      <c r="B2193" s="366" t="s">
        <v>3843</v>
      </c>
    </row>
    <row r="2194" spans="1:2" ht="15" customHeight="1" x14ac:dyDescent="0.25">
      <c r="A2194" s="365" t="s">
        <v>3844</v>
      </c>
      <c r="B2194" s="366" t="s">
        <v>3845</v>
      </c>
    </row>
    <row r="2195" spans="1:2" ht="15" customHeight="1" x14ac:dyDescent="0.25">
      <c r="A2195" s="365" t="s">
        <v>3846</v>
      </c>
      <c r="B2195" s="366" t="s">
        <v>3847</v>
      </c>
    </row>
    <row r="2196" spans="1:2" ht="15" customHeight="1" x14ac:dyDescent="0.25">
      <c r="A2196" s="554" t="s">
        <v>5276</v>
      </c>
      <c r="B2196" s="554" t="s">
        <v>5277</v>
      </c>
    </row>
    <row r="2197" spans="1:2" ht="15" customHeight="1" x14ac:dyDescent="0.25">
      <c r="A2197" s="554" t="s">
        <v>5278</v>
      </c>
      <c r="B2197" s="554" t="s">
        <v>5279</v>
      </c>
    </row>
    <row r="2198" spans="1:2" ht="15" customHeight="1" x14ac:dyDescent="0.25">
      <c r="A2198" s="554" t="s">
        <v>5280</v>
      </c>
      <c r="B2198" s="554" t="s">
        <v>5279</v>
      </c>
    </row>
    <row r="2199" spans="1:2" ht="15" customHeight="1" x14ac:dyDescent="0.25">
      <c r="A2199" s="554" t="s">
        <v>5281</v>
      </c>
      <c r="B2199" s="554" t="s">
        <v>5282</v>
      </c>
    </row>
    <row r="2200" spans="1:2" ht="15" customHeight="1" x14ac:dyDescent="0.25">
      <c r="A2200" s="554" t="s">
        <v>5283</v>
      </c>
      <c r="B2200" s="554" t="s">
        <v>5282</v>
      </c>
    </row>
    <row r="2201" spans="1:2" ht="15" customHeight="1" x14ac:dyDescent="0.25">
      <c r="A2201" s="554" t="s">
        <v>5284</v>
      </c>
      <c r="B2201" s="554" t="s">
        <v>5285</v>
      </c>
    </row>
    <row r="2202" spans="1:2" ht="15" customHeight="1" x14ac:dyDescent="0.25">
      <c r="A2202" s="554" t="s">
        <v>5286</v>
      </c>
      <c r="B2202" s="554" t="s">
        <v>5287</v>
      </c>
    </row>
    <row r="2203" spans="1:2" ht="15" customHeight="1" x14ac:dyDescent="0.25">
      <c r="A2203" s="554" t="s">
        <v>5288</v>
      </c>
      <c r="B2203" s="554" t="s">
        <v>5289</v>
      </c>
    </row>
    <row r="2204" spans="1:2" ht="15" customHeight="1" x14ac:dyDescent="0.25">
      <c r="A2204" s="554" t="s">
        <v>5290</v>
      </c>
      <c r="B2204" s="554" t="s">
        <v>5291</v>
      </c>
    </row>
    <row r="2205" spans="1:2" ht="15" customHeight="1" x14ac:dyDescent="0.25">
      <c r="A2205" s="554" t="s">
        <v>5292</v>
      </c>
      <c r="B2205" s="554" t="s">
        <v>5293</v>
      </c>
    </row>
    <row r="2206" spans="1:2" ht="15" customHeight="1" x14ac:dyDescent="0.25">
      <c r="A2206" s="554" t="s">
        <v>5294</v>
      </c>
      <c r="B2206" s="554" t="s">
        <v>5295</v>
      </c>
    </row>
    <row r="2207" spans="1:2" ht="15" customHeight="1" x14ac:dyDescent="0.25">
      <c r="A2207" s="554" t="s">
        <v>5296</v>
      </c>
      <c r="B2207" s="554" t="s">
        <v>5295</v>
      </c>
    </row>
    <row r="2208" spans="1:2" ht="15" customHeight="1" x14ac:dyDescent="0.25">
      <c r="A2208" s="554" t="s">
        <v>5297</v>
      </c>
      <c r="B2208" s="554" t="s">
        <v>5298</v>
      </c>
    </row>
    <row r="2209" spans="1:2" ht="15" customHeight="1" x14ac:dyDescent="0.25">
      <c r="A2209" s="554" t="s">
        <v>5299</v>
      </c>
      <c r="B2209" s="554" t="s">
        <v>5298</v>
      </c>
    </row>
    <row r="2210" spans="1:2" ht="15" customHeight="1" x14ac:dyDescent="0.25">
      <c r="A2210" s="554" t="s">
        <v>5300</v>
      </c>
      <c r="B2210" s="554" t="s">
        <v>5301</v>
      </c>
    </row>
    <row r="2211" spans="1:2" ht="15" customHeight="1" x14ac:dyDescent="0.25">
      <c r="A2211" s="554" t="s">
        <v>5302</v>
      </c>
      <c r="B2211" s="554" t="s">
        <v>5303</v>
      </c>
    </row>
    <row r="2212" spans="1:2" ht="15" customHeight="1" x14ac:dyDescent="0.25">
      <c r="A2212" s="554" t="s">
        <v>5304</v>
      </c>
      <c r="B2212" s="554" t="s">
        <v>5305</v>
      </c>
    </row>
    <row r="2213" spans="1:2" ht="15" customHeight="1" x14ac:dyDescent="0.25">
      <c r="A2213" s="554" t="s">
        <v>5306</v>
      </c>
      <c r="B2213" s="554" t="s">
        <v>5307</v>
      </c>
    </row>
    <row r="2214" spans="1:2" ht="15" customHeight="1" x14ac:dyDescent="0.25">
      <c r="A2214" s="555" t="s">
        <v>5308</v>
      </c>
      <c r="B2214" s="555" t="s">
        <v>5309</v>
      </c>
    </row>
    <row r="2215" spans="1:2" ht="15" customHeight="1" x14ac:dyDescent="0.25">
      <c r="A2215" s="555" t="s">
        <v>5310</v>
      </c>
      <c r="B2215" s="555" t="s">
        <v>5311</v>
      </c>
    </row>
    <row r="2216" spans="1:2" ht="15" customHeight="1" x14ac:dyDescent="0.25">
      <c r="A2216" s="555" t="s">
        <v>5312</v>
      </c>
      <c r="B2216" s="555" t="s">
        <v>5313</v>
      </c>
    </row>
    <row r="2217" spans="1:2" ht="15" customHeight="1" x14ac:dyDescent="0.25">
      <c r="A2217" s="555" t="s">
        <v>5314</v>
      </c>
      <c r="B2217" s="555" t="s">
        <v>5315</v>
      </c>
    </row>
    <row r="2218" spans="1:2" ht="15" customHeight="1" x14ac:dyDescent="0.25">
      <c r="A2218" s="555" t="s">
        <v>5316</v>
      </c>
      <c r="B2218" s="555" t="s">
        <v>5317</v>
      </c>
    </row>
    <row r="2219" spans="1:2" ht="15" customHeight="1" x14ac:dyDescent="0.25">
      <c r="A2219" s="555" t="s">
        <v>5318</v>
      </c>
      <c r="B2219" s="555" t="s">
        <v>5319</v>
      </c>
    </row>
    <row r="2220" spans="1:2" ht="15" customHeight="1" x14ac:dyDescent="0.25">
      <c r="A2220" s="555" t="s">
        <v>5320</v>
      </c>
      <c r="B2220" s="555" t="s">
        <v>5321</v>
      </c>
    </row>
    <row r="2221" spans="1:2" ht="15" customHeight="1" x14ac:dyDescent="0.25">
      <c r="A2221" s="555" t="s">
        <v>5322</v>
      </c>
      <c r="B2221" s="555" t="s">
        <v>5323</v>
      </c>
    </row>
    <row r="2222" spans="1:2" ht="15" customHeight="1" x14ac:dyDescent="0.25">
      <c r="A2222" s="555" t="s">
        <v>5324</v>
      </c>
      <c r="B2222" s="555" t="s">
        <v>5325</v>
      </c>
    </row>
    <row r="2223" spans="1:2" ht="15" customHeight="1" x14ac:dyDescent="0.25">
      <c r="A2223" s="555" t="s">
        <v>5326</v>
      </c>
      <c r="B2223" s="555" t="s">
        <v>5327</v>
      </c>
    </row>
    <row r="2224" spans="1:2" ht="15" customHeight="1" x14ac:dyDescent="0.25">
      <c r="A2224" s="555" t="s">
        <v>5328</v>
      </c>
      <c r="B2224" s="555" t="s">
        <v>5329</v>
      </c>
    </row>
    <row r="2225" spans="1:2" ht="15" customHeight="1" x14ac:dyDescent="0.25">
      <c r="A2225" s="555" t="s">
        <v>5330</v>
      </c>
      <c r="B2225" s="555" t="s">
        <v>5331</v>
      </c>
    </row>
    <row r="2226" spans="1:2" ht="15" customHeight="1" x14ac:dyDescent="0.25">
      <c r="A2226" s="555" t="s">
        <v>5332</v>
      </c>
      <c r="B2226" s="555" t="s">
        <v>5333</v>
      </c>
    </row>
    <row r="2227" spans="1:2" ht="15" customHeight="1" x14ac:dyDescent="0.25">
      <c r="A2227" s="555" t="s">
        <v>5334</v>
      </c>
      <c r="B2227" s="555" t="s">
        <v>5335</v>
      </c>
    </row>
    <row r="2228" spans="1:2" ht="15" customHeight="1" x14ac:dyDescent="0.25">
      <c r="A2228" s="555" t="s">
        <v>5336</v>
      </c>
      <c r="B2228" s="555" t="s">
        <v>5337</v>
      </c>
    </row>
    <row r="2229" spans="1:2" ht="15" customHeight="1" x14ac:dyDescent="0.25">
      <c r="A2229" s="555" t="s">
        <v>5338</v>
      </c>
      <c r="B2229" s="555" t="s">
        <v>5339</v>
      </c>
    </row>
    <row r="2230" spans="1:2" ht="15" customHeight="1" x14ac:dyDescent="0.25">
      <c r="A2230" s="555" t="s">
        <v>5340</v>
      </c>
      <c r="B2230" s="555" t="s">
        <v>5341</v>
      </c>
    </row>
    <row r="2231" spans="1:2" ht="15" customHeight="1" x14ac:dyDescent="0.25">
      <c r="A2231" s="555" t="s">
        <v>5342</v>
      </c>
      <c r="B2231" s="555" t="s">
        <v>5343</v>
      </c>
    </row>
    <row r="2232" spans="1:2" ht="15" customHeight="1" x14ac:dyDescent="0.25">
      <c r="A2232" s="555" t="s">
        <v>5344</v>
      </c>
      <c r="B2232" s="555" t="s">
        <v>5345</v>
      </c>
    </row>
    <row r="2233" spans="1:2" ht="15" customHeight="1" x14ac:dyDescent="0.25">
      <c r="A2233" s="555" t="s">
        <v>5346</v>
      </c>
      <c r="B2233" s="555" t="s">
        <v>5347</v>
      </c>
    </row>
    <row r="2234" spans="1:2" ht="15" customHeight="1" x14ac:dyDescent="0.25">
      <c r="A2234" s="555" t="s">
        <v>5348</v>
      </c>
      <c r="B2234" s="555" t="s">
        <v>5349</v>
      </c>
    </row>
    <row r="2235" spans="1:2" ht="15" customHeight="1" x14ac:dyDescent="0.25">
      <c r="A2235" s="555" t="s">
        <v>5350</v>
      </c>
      <c r="B2235" s="555" t="s">
        <v>5351</v>
      </c>
    </row>
    <row r="2236" spans="1:2" ht="15" customHeight="1" x14ac:dyDescent="0.25">
      <c r="A2236" s="555" t="s">
        <v>5352</v>
      </c>
      <c r="B2236" s="555" t="s">
        <v>5353</v>
      </c>
    </row>
    <row r="2237" spans="1:2" ht="15" customHeight="1" x14ac:dyDescent="0.25">
      <c r="A2237" s="555" t="s">
        <v>5354</v>
      </c>
      <c r="B2237" s="555" t="s">
        <v>5355</v>
      </c>
    </row>
    <row r="2238" spans="1:2" ht="15" customHeight="1" x14ac:dyDescent="0.25">
      <c r="A2238" s="555" t="s">
        <v>5356</v>
      </c>
      <c r="B2238" s="555" t="s">
        <v>5357</v>
      </c>
    </row>
    <row r="2239" spans="1:2" ht="15" customHeight="1" x14ac:dyDescent="0.25">
      <c r="A2239" s="555" t="s">
        <v>5358</v>
      </c>
      <c r="B2239" s="555" t="s">
        <v>5359</v>
      </c>
    </row>
    <row r="2240" spans="1:2" ht="15" customHeight="1" x14ac:dyDescent="0.25">
      <c r="A2240" s="555" t="s">
        <v>5360</v>
      </c>
      <c r="B2240" s="555" t="s">
        <v>5361</v>
      </c>
    </row>
    <row r="2241" spans="1:2" ht="15" customHeight="1" x14ac:dyDescent="0.25">
      <c r="A2241" s="555" t="s">
        <v>5362</v>
      </c>
      <c r="B2241" s="555" t="s">
        <v>5363</v>
      </c>
    </row>
    <row r="2242" spans="1:2" ht="15" customHeight="1" x14ac:dyDescent="0.25">
      <c r="A2242" s="555" t="s">
        <v>5364</v>
      </c>
      <c r="B2242" s="555" t="s">
        <v>5365</v>
      </c>
    </row>
    <row r="2243" spans="1:2" ht="15" customHeight="1" x14ac:dyDescent="0.25">
      <c r="A2243" s="555" t="s">
        <v>5366</v>
      </c>
      <c r="B2243" s="555" t="s">
        <v>5367</v>
      </c>
    </row>
    <row r="2244" spans="1:2" ht="15" customHeight="1" x14ac:dyDescent="0.25">
      <c r="A2244" s="555" t="s">
        <v>5368</v>
      </c>
      <c r="B2244" s="555" t="s">
        <v>5369</v>
      </c>
    </row>
    <row r="2245" spans="1:2" ht="15" customHeight="1" x14ac:dyDescent="0.25">
      <c r="A2245" s="555" t="s">
        <v>5370</v>
      </c>
      <c r="B2245" s="555" t="s">
        <v>5371</v>
      </c>
    </row>
    <row r="2246" spans="1:2" ht="15" customHeight="1" x14ac:dyDescent="0.25">
      <c r="A2246" s="555" t="s">
        <v>5372</v>
      </c>
      <c r="B2246" s="555" t="s">
        <v>5373</v>
      </c>
    </row>
    <row r="2247" spans="1:2" ht="15" customHeight="1" x14ac:dyDescent="0.25">
      <c r="A2247" s="555" t="s">
        <v>5374</v>
      </c>
      <c r="B2247" s="555" t="s">
        <v>5375</v>
      </c>
    </row>
    <row r="2248" spans="1:2" ht="15" customHeight="1" x14ac:dyDescent="0.25">
      <c r="A2248" s="555" t="s">
        <v>5376</v>
      </c>
      <c r="B2248" s="555" t="s">
        <v>5377</v>
      </c>
    </row>
    <row r="2249" spans="1:2" ht="15" customHeight="1" x14ac:dyDescent="0.25">
      <c r="A2249" s="555" t="s">
        <v>5378</v>
      </c>
      <c r="B2249" s="555" t="s">
        <v>5379</v>
      </c>
    </row>
    <row r="2250" spans="1:2" ht="15" customHeight="1" x14ac:dyDescent="0.25">
      <c r="A2250" s="555" t="s">
        <v>5380</v>
      </c>
      <c r="B2250" s="555" t="s">
        <v>5381</v>
      </c>
    </row>
    <row r="2251" spans="1:2" ht="15" customHeight="1" x14ac:dyDescent="0.25">
      <c r="A2251" s="555" t="s">
        <v>5382</v>
      </c>
      <c r="B2251" s="555" t="s">
        <v>5383</v>
      </c>
    </row>
    <row r="2252" spans="1:2" ht="15" customHeight="1" x14ac:dyDescent="0.25">
      <c r="A2252" s="555" t="s">
        <v>5384</v>
      </c>
      <c r="B2252" s="555" t="s">
        <v>5385</v>
      </c>
    </row>
    <row r="2253" spans="1:2" ht="15" customHeight="1" x14ac:dyDescent="0.25">
      <c r="A2253" s="555" t="s">
        <v>5386</v>
      </c>
      <c r="B2253" s="555" t="s">
        <v>5387</v>
      </c>
    </row>
    <row r="2254" spans="1:2" ht="15" customHeight="1" x14ac:dyDescent="0.25">
      <c r="A2254" s="555" t="s">
        <v>5388</v>
      </c>
      <c r="B2254" s="555" t="s">
        <v>5389</v>
      </c>
    </row>
    <row r="2255" spans="1:2" ht="15" customHeight="1" x14ac:dyDescent="0.25">
      <c r="A2255" s="555" t="s">
        <v>5390</v>
      </c>
      <c r="B2255" s="555" t="s">
        <v>5391</v>
      </c>
    </row>
    <row r="2256" spans="1:2" ht="15" customHeight="1" x14ac:dyDescent="0.25">
      <c r="A2256" s="555" t="s">
        <v>5392</v>
      </c>
      <c r="B2256" s="555" t="s">
        <v>5393</v>
      </c>
    </row>
    <row r="2257" spans="1:2" ht="15" customHeight="1" x14ac:dyDescent="0.25">
      <c r="A2257" s="555" t="s">
        <v>5394</v>
      </c>
      <c r="B2257" s="555" t="s">
        <v>5395</v>
      </c>
    </row>
    <row r="2258" spans="1:2" ht="15" customHeight="1" x14ac:dyDescent="0.25">
      <c r="A2258" s="555" t="s">
        <v>5396</v>
      </c>
      <c r="B2258" s="555" t="s">
        <v>5397</v>
      </c>
    </row>
    <row r="2259" spans="1:2" ht="15" customHeight="1" x14ac:dyDescent="0.25">
      <c r="A2259" s="555" t="s">
        <v>5398</v>
      </c>
      <c r="B2259" s="555" t="s">
        <v>5399</v>
      </c>
    </row>
    <row r="2260" spans="1:2" ht="15" customHeight="1" x14ac:dyDescent="0.25">
      <c r="A2260" s="555" t="s">
        <v>5400</v>
      </c>
      <c r="B2260" s="555" t="s">
        <v>5401</v>
      </c>
    </row>
    <row r="2261" spans="1:2" ht="15" customHeight="1" x14ac:dyDescent="0.25">
      <c r="A2261" s="555" t="s">
        <v>5402</v>
      </c>
      <c r="B2261" s="555" t="s">
        <v>5403</v>
      </c>
    </row>
    <row r="2262" spans="1:2" ht="15" customHeight="1" x14ac:dyDescent="0.25">
      <c r="A2262" s="555" t="s">
        <v>5404</v>
      </c>
      <c r="B2262" s="555" t="s">
        <v>5405</v>
      </c>
    </row>
    <row r="2263" spans="1:2" ht="15" customHeight="1" x14ac:dyDescent="0.25">
      <c r="A2263" s="555" t="s">
        <v>5406</v>
      </c>
      <c r="B2263" s="555" t="s">
        <v>5407</v>
      </c>
    </row>
    <row r="2264" spans="1:2" ht="15" customHeight="1" x14ac:dyDescent="0.25">
      <c r="A2264" s="555" t="s">
        <v>5408</v>
      </c>
      <c r="B2264" s="555" t="s">
        <v>5409</v>
      </c>
    </row>
    <row r="2265" spans="1:2" ht="15" customHeight="1" x14ac:dyDescent="0.25">
      <c r="A2265" s="555" t="s">
        <v>5410</v>
      </c>
      <c r="B2265" s="555" t="s">
        <v>5411</v>
      </c>
    </row>
    <row r="2266" spans="1:2" ht="15" customHeight="1" x14ac:dyDescent="0.25">
      <c r="A2266" s="555" t="s">
        <v>5412</v>
      </c>
      <c r="B2266" s="555" t="s">
        <v>5413</v>
      </c>
    </row>
    <row r="2267" spans="1:2" ht="15" customHeight="1" x14ac:dyDescent="0.25">
      <c r="A2267" s="555" t="s">
        <v>5414</v>
      </c>
      <c r="B2267" s="555" t="s">
        <v>5415</v>
      </c>
    </row>
    <row r="2268" spans="1:2" ht="15" customHeight="1" x14ac:dyDescent="0.25">
      <c r="A2268" s="555" t="s">
        <v>5416</v>
      </c>
      <c r="B2268" s="555" t="s">
        <v>5417</v>
      </c>
    </row>
    <row r="2269" spans="1:2" ht="15" customHeight="1" x14ac:dyDescent="0.25">
      <c r="A2269" s="555" t="s">
        <v>5418</v>
      </c>
      <c r="B2269" s="555" t="s">
        <v>5419</v>
      </c>
    </row>
    <row r="2270" spans="1:2" ht="15" customHeight="1" x14ac:dyDescent="0.25">
      <c r="A2270" s="555" t="s">
        <v>5420</v>
      </c>
      <c r="B2270" s="555" t="s">
        <v>5421</v>
      </c>
    </row>
    <row r="2271" spans="1:2" ht="15" customHeight="1" x14ac:dyDescent="0.25">
      <c r="A2271" s="555" t="s">
        <v>5422</v>
      </c>
      <c r="B2271" s="555" t="s">
        <v>5423</v>
      </c>
    </row>
    <row r="2272" spans="1:2" ht="15" customHeight="1" x14ac:dyDescent="0.25">
      <c r="A2272" s="555" t="s">
        <v>5424</v>
      </c>
      <c r="B2272" s="555" t="s">
        <v>5425</v>
      </c>
    </row>
    <row r="2273" spans="1:2" ht="15" customHeight="1" x14ac:dyDescent="0.25">
      <c r="A2273" s="555" t="s">
        <v>5426</v>
      </c>
      <c r="B2273" s="555" t="s">
        <v>5427</v>
      </c>
    </row>
    <row r="2274" spans="1:2" ht="15" customHeight="1" x14ac:dyDescent="0.25">
      <c r="A2274" s="555" t="s">
        <v>5428</v>
      </c>
      <c r="B2274" s="555" t="s">
        <v>5429</v>
      </c>
    </row>
    <row r="2275" spans="1:2" ht="15" customHeight="1" x14ac:dyDescent="0.25">
      <c r="A2275" s="555" t="s">
        <v>5430</v>
      </c>
      <c r="B2275" s="555" t="s">
        <v>5431</v>
      </c>
    </row>
    <row r="2276" spans="1:2" ht="15" customHeight="1" x14ac:dyDescent="0.25">
      <c r="A2276" s="555" t="s">
        <v>5432</v>
      </c>
      <c r="B2276" s="555" t="s">
        <v>5433</v>
      </c>
    </row>
    <row r="2277" spans="1:2" ht="15" customHeight="1" x14ac:dyDescent="0.25">
      <c r="A2277" s="555" t="s">
        <v>5434</v>
      </c>
      <c r="B2277" s="555" t="s">
        <v>5435</v>
      </c>
    </row>
    <row r="2278" spans="1:2" ht="15" customHeight="1" x14ac:dyDescent="0.25">
      <c r="A2278" s="555" t="s">
        <v>5436</v>
      </c>
      <c r="B2278" s="555" t="s">
        <v>5437</v>
      </c>
    </row>
    <row r="2279" spans="1:2" ht="15" customHeight="1" x14ac:dyDescent="0.25">
      <c r="A2279" s="555" t="s">
        <v>5438</v>
      </c>
      <c r="B2279" s="555" t="s">
        <v>5439</v>
      </c>
    </row>
    <row r="2280" spans="1:2" ht="15" customHeight="1" x14ac:dyDescent="0.25">
      <c r="A2280" s="555" t="s">
        <v>5440</v>
      </c>
      <c r="B2280" s="555" t="s">
        <v>5441</v>
      </c>
    </row>
    <row r="2281" spans="1:2" ht="15" customHeight="1" x14ac:dyDescent="0.25">
      <c r="A2281" s="555" t="s">
        <v>5442</v>
      </c>
      <c r="B2281" s="555" t="s">
        <v>5443</v>
      </c>
    </row>
    <row r="2282" spans="1:2" ht="15" customHeight="1" x14ac:dyDescent="0.25">
      <c r="A2282" s="555" t="s">
        <v>5444</v>
      </c>
      <c r="B2282" s="555" t="s">
        <v>5445</v>
      </c>
    </row>
    <row r="2283" spans="1:2" ht="15" customHeight="1" x14ac:dyDescent="0.25">
      <c r="A2283" s="555" t="s">
        <v>5446</v>
      </c>
      <c r="B2283" s="555" t="s">
        <v>5447</v>
      </c>
    </row>
    <row r="2284" spans="1:2" ht="15" customHeight="1" x14ac:dyDescent="0.25">
      <c r="A2284" s="555" t="s">
        <v>5448</v>
      </c>
      <c r="B2284" s="555" t="s">
        <v>5449</v>
      </c>
    </row>
    <row r="2285" spans="1:2" ht="15" customHeight="1" x14ac:dyDescent="0.25">
      <c r="A2285" s="555" t="s">
        <v>5450</v>
      </c>
      <c r="B2285" s="555" t="s">
        <v>5451</v>
      </c>
    </row>
    <row r="2286" spans="1:2" ht="15" customHeight="1" x14ac:dyDescent="0.25">
      <c r="A2286" s="555" t="s">
        <v>5452</v>
      </c>
      <c r="B2286" s="555" t="s">
        <v>5453</v>
      </c>
    </row>
    <row r="2287" spans="1:2" ht="15" customHeight="1" x14ac:dyDescent="0.25">
      <c r="A2287" s="555" t="s">
        <v>5454</v>
      </c>
      <c r="B2287" s="555" t="s">
        <v>5455</v>
      </c>
    </row>
    <row r="2288" spans="1:2" ht="15" customHeight="1" x14ac:dyDescent="0.25">
      <c r="A2288" s="555" t="s">
        <v>5456</v>
      </c>
      <c r="B2288" s="555" t="s">
        <v>5457</v>
      </c>
    </row>
    <row r="2289" spans="1:2" ht="15" customHeight="1" x14ac:dyDescent="0.25">
      <c r="A2289" s="555" t="s">
        <v>5458</v>
      </c>
      <c r="B2289" s="555" t="s">
        <v>5459</v>
      </c>
    </row>
    <row r="2290" spans="1:2" ht="15" customHeight="1" x14ac:dyDescent="0.25">
      <c r="A2290" s="555" t="s">
        <v>5460</v>
      </c>
      <c r="B2290" s="555" t="s">
        <v>5461</v>
      </c>
    </row>
    <row r="2291" spans="1:2" ht="15" customHeight="1" x14ac:dyDescent="0.25">
      <c r="A2291" s="555" t="s">
        <v>5462</v>
      </c>
      <c r="B2291" s="555" t="s">
        <v>5463</v>
      </c>
    </row>
    <row r="2292" spans="1:2" ht="15" customHeight="1" x14ac:dyDescent="0.25">
      <c r="A2292" s="555" t="s">
        <v>5464</v>
      </c>
      <c r="B2292" s="555" t="s">
        <v>5465</v>
      </c>
    </row>
    <row r="2293" spans="1:2" ht="15" customHeight="1" x14ac:dyDescent="0.25">
      <c r="A2293" s="555" t="s">
        <v>5466</v>
      </c>
      <c r="B2293" s="555" t="s">
        <v>5467</v>
      </c>
    </row>
    <row r="2294" spans="1:2" ht="15" customHeight="1" x14ac:dyDescent="0.25">
      <c r="A2294" s="555" t="s">
        <v>5468</v>
      </c>
      <c r="B2294" s="555" t="s">
        <v>5469</v>
      </c>
    </row>
    <row r="2295" spans="1:2" ht="15" customHeight="1" x14ac:dyDescent="0.25">
      <c r="A2295" s="555" t="s">
        <v>5470</v>
      </c>
      <c r="B2295" s="555" t="s">
        <v>5471</v>
      </c>
    </row>
    <row r="2296" spans="1:2" ht="15" customHeight="1" x14ac:dyDescent="0.25">
      <c r="A2296" s="555" t="s">
        <v>5472</v>
      </c>
      <c r="B2296" s="555" t="s">
        <v>5473</v>
      </c>
    </row>
    <row r="2297" spans="1:2" ht="15" customHeight="1" x14ac:dyDescent="0.25">
      <c r="A2297" s="555" t="s">
        <v>5474</v>
      </c>
      <c r="B2297" s="555" t="s">
        <v>5475</v>
      </c>
    </row>
    <row r="2298" spans="1:2" ht="15" customHeight="1" x14ac:dyDescent="0.25">
      <c r="A2298" s="555" t="s">
        <v>5476</v>
      </c>
      <c r="B2298" s="555" t="s">
        <v>5477</v>
      </c>
    </row>
    <row r="2299" spans="1:2" ht="15" customHeight="1" x14ac:dyDescent="0.25">
      <c r="A2299" s="555" t="s">
        <v>5478</v>
      </c>
      <c r="B2299" s="555" t="s">
        <v>5479</v>
      </c>
    </row>
    <row r="2300" spans="1:2" ht="15" customHeight="1" x14ac:dyDescent="0.25">
      <c r="A2300" s="555" t="s">
        <v>5480</v>
      </c>
      <c r="B2300" s="555" t="s">
        <v>5481</v>
      </c>
    </row>
    <row r="2301" spans="1:2" ht="15" customHeight="1" x14ac:dyDescent="0.25">
      <c r="A2301" s="555" t="s">
        <v>5482</v>
      </c>
      <c r="B2301" s="555" t="s">
        <v>5483</v>
      </c>
    </row>
    <row r="2302" spans="1:2" ht="15" customHeight="1" x14ac:dyDescent="0.25">
      <c r="A2302" s="555" t="s">
        <v>5484</v>
      </c>
      <c r="B2302" s="555" t="s">
        <v>5485</v>
      </c>
    </row>
    <row r="2303" spans="1:2" ht="15" customHeight="1" x14ac:dyDescent="0.25">
      <c r="A2303" s="555" t="s">
        <v>5486</v>
      </c>
      <c r="B2303" s="555" t="s">
        <v>5487</v>
      </c>
    </row>
    <row r="2304" spans="1:2" ht="15" customHeight="1" x14ac:dyDescent="0.25">
      <c r="A2304" s="555" t="s">
        <v>5488</v>
      </c>
      <c r="B2304" s="555" t="s">
        <v>5489</v>
      </c>
    </row>
    <row r="2305" spans="1:2" ht="15" customHeight="1" x14ac:dyDescent="0.25">
      <c r="A2305" s="555" t="s">
        <v>5490</v>
      </c>
      <c r="B2305" s="555" t="s">
        <v>5491</v>
      </c>
    </row>
    <row r="2306" spans="1:2" ht="15" customHeight="1" x14ac:dyDescent="0.25">
      <c r="A2306" s="555" t="s">
        <v>5492</v>
      </c>
      <c r="B2306" s="555" t="s">
        <v>5493</v>
      </c>
    </row>
    <row r="2307" spans="1:2" ht="15" customHeight="1" x14ac:dyDescent="0.25">
      <c r="A2307" s="555" t="s">
        <v>5494</v>
      </c>
      <c r="B2307" s="555" t="s">
        <v>5495</v>
      </c>
    </row>
    <row r="2308" spans="1:2" ht="15" customHeight="1" x14ac:dyDescent="0.25">
      <c r="A2308" s="555" t="s">
        <v>5496</v>
      </c>
      <c r="B2308" s="555" t="s">
        <v>5497</v>
      </c>
    </row>
    <row r="2309" spans="1:2" ht="15" customHeight="1" x14ac:dyDescent="0.25">
      <c r="A2309" s="555" t="s">
        <v>5498</v>
      </c>
      <c r="B2309" s="555" t="s">
        <v>5499</v>
      </c>
    </row>
    <row r="2310" spans="1:2" ht="15" customHeight="1" x14ac:dyDescent="0.25">
      <c r="A2310" s="555" t="s">
        <v>5500</v>
      </c>
      <c r="B2310" s="555" t="s">
        <v>5501</v>
      </c>
    </row>
    <row r="2311" spans="1:2" ht="15" customHeight="1" x14ac:dyDescent="0.25">
      <c r="A2311" s="555" t="s">
        <v>5502</v>
      </c>
      <c r="B2311" s="555" t="s">
        <v>5503</v>
      </c>
    </row>
    <row r="2312" spans="1:2" ht="15" customHeight="1" x14ac:dyDescent="0.25">
      <c r="A2312" s="555" t="s">
        <v>5504</v>
      </c>
      <c r="B2312" s="555" t="s">
        <v>5505</v>
      </c>
    </row>
    <row r="2313" spans="1:2" ht="15" customHeight="1" x14ac:dyDescent="0.25">
      <c r="A2313" s="555" t="s">
        <v>5506</v>
      </c>
      <c r="B2313" s="555" t="s">
        <v>5507</v>
      </c>
    </row>
    <row r="2314" spans="1:2" ht="15" customHeight="1" x14ac:dyDescent="0.25">
      <c r="A2314" s="555" t="s">
        <v>5508</v>
      </c>
      <c r="B2314" s="555" t="s">
        <v>5509</v>
      </c>
    </row>
    <row r="2315" spans="1:2" ht="15" customHeight="1" x14ac:dyDescent="0.25">
      <c r="A2315" s="555" t="s">
        <v>5510</v>
      </c>
      <c r="B2315" s="555" t="s">
        <v>5511</v>
      </c>
    </row>
    <row r="2316" spans="1:2" ht="15" customHeight="1" x14ac:dyDescent="0.25">
      <c r="A2316" s="555" t="s">
        <v>5512</v>
      </c>
      <c r="B2316" s="555" t="s">
        <v>5513</v>
      </c>
    </row>
    <row r="2317" spans="1:2" ht="15" customHeight="1" x14ac:dyDescent="0.25">
      <c r="A2317" s="555" t="s">
        <v>5514</v>
      </c>
      <c r="B2317" s="555" t="s">
        <v>5515</v>
      </c>
    </row>
    <row r="2318" spans="1:2" ht="15" customHeight="1" x14ac:dyDescent="0.25">
      <c r="A2318" s="555" t="s">
        <v>5516</v>
      </c>
      <c r="B2318" s="555" t="s">
        <v>5517</v>
      </c>
    </row>
    <row r="2319" spans="1:2" ht="15" customHeight="1" x14ac:dyDescent="0.25">
      <c r="A2319" s="555" t="s">
        <v>5518</v>
      </c>
      <c r="B2319" s="555" t="s">
        <v>5519</v>
      </c>
    </row>
    <row r="2320" spans="1:2" ht="15" customHeight="1" x14ac:dyDescent="0.25">
      <c r="A2320" s="555" t="s">
        <v>5520</v>
      </c>
      <c r="B2320" s="555" t="s">
        <v>5521</v>
      </c>
    </row>
    <row r="2321" spans="1:2" ht="15" customHeight="1" x14ac:dyDescent="0.25">
      <c r="A2321" s="555" t="s">
        <v>5522</v>
      </c>
      <c r="B2321" s="555" t="s">
        <v>5523</v>
      </c>
    </row>
    <row r="2322" spans="1:2" ht="15" customHeight="1" x14ac:dyDescent="0.25">
      <c r="A2322" s="555" t="s">
        <v>5524</v>
      </c>
      <c r="B2322" s="555" t="s">
        <v>5525</v>
      </c>
    </row>
    <row r="2323" spans="1:2" ht="15" customHeight="1" x14ac:dyDescent="0.25">
      <c r="A2323" s="555" t="s">
        <v>5526</v>
      </c>
      <c r="B2323" s="555" t="s">
        <v>5527</v>
      </c>
    </row>
    <row r="2324" spans="1:2" ht="15" customHeight="1" x14ac:dyDescent="0.25">
      <c r="A2324" s="555" t="s">
        <v>5528</v>
      </c>
      <c r="B2324" s="555" t="s">
        <v>5529</v>
      </c>
    </row>
    <row r="2325" spans="1:2" ht="15" customHeight="1" x14ac:dyDescent="0.25">
      <c r="A2325" s="555" t="s">
        <v>5530</v>
      </c>
      <c r="B2325" s="555" t="s">
        <v>5531</v>
      </c>
    </row>
    <row r="2326" spans="1:2" ht="15" customHeight="1" x14ac:dyDescent="0.25">
      <c r="A2326" s="555" t="s">
        <v>5532</v>
      </c>
      <c r="B2326" s="555" t="s">
        <v>5533</v>
      </c>
    </row>
    <row r="2327" spans="1:2" ht="15" customHeight="1" x14ac:dyDescent="0.25">
      <c r="A2327" s="555" t="s">
        <v>5534</v>
      </c>
      <c r="B2327" s="555" t="s">
        <v>5535</v>
      </c>
    </row>
    <row r="2328" spans="1:2" ht="15" customHeight="1" x14ac:dyDescent="0.25">
      <c r="A2328" s="555" t="s">
        <v>5536</v>
      </c>
      <c r="B2328" s="555" t="s">
        <v>5537</v>
      </c>
    </row>
    <row r="2329" spans="1:2" ht="15" customHeight="1" x14ac:dyDescent="0.25">
      <c r="A2329" s="555" t="s">
        <v>5538</v>
      </c>
      <c r="B2329" s="555" t="s">
        <v>5539</v>
      </c>
    </row>
    <row r="2330" spans="1:2" ht="15" customHeight="1" x14ac:dyDescent="0.25">
      <c r="A2330" s="555" t="s">
        <v>5540</v>
      </c>
      <c r="B2330" s="555" t="s">
        <v>5541</v>
      </c>
    </row>
    <row r="2331" spans="1:2" ht="15" customHeight="1" x14ac:dyDescent="0.25">
      <c r="A2331" s="555" t="s">
        <v>5542</v>
      </c>
      <c r="B2331" s="555" t="s">
        <v>5543</v>
      </c>
    </row>
    <row r="2332" spans="1:2" ht="15" customHeight="1" x14ac:dyDescent="0.25">
      <c r="A2332" s="555" t="s">
        <v>5544</v>
      </c>
      <c r="B2332" s="555" t="s">
        <v>5545</v>
      </c>
    </row>
    <row r="2333" spans="1:2" ht="15" customHeight="1" x14ac:dyDescent="0.25">
      <c r="A2333" s="555" t="s">
        <v>5546</v>
      </c>
      <c r="B2333" s="555" t="s">
        <v>5547</v>
      </c>
    </row>
    <row r="2334" spans="1:2" ht="15" customHeight="1" x14ac:dyDescent="0.25">
      <c r="A2334" s="555" t="s">
        <v>5548</v>
      </c>
      <c r="B2334" s="555" t="s">
        <v>5549</v>
      </c>
    </row>
    <row r="2335" spans="1:2" ht="15" customHeight="1" x14ac:dyDescent="0.25">
      <c r="A2335" s="555" t="s">
        <v>5550</v>
      </c>
      <c r="B2335" s="555" t="s">
        <v>5551</v>
      </c>
    </row>
    <row r="2336" spans="1:2" ht="15" customHeight="1" x14ac:dyDescent="0.25">
      <c r="A2336" s="555" t="s">
        <v>5552</v>
      </c>
      <c r="B2336" s="555" t="s">
        <v>5553</v>
      </c>
    </row>
    <row r="2337" spans="1:2" ht="15" customHeight="1" x14ac:dyDescent="0.25">
      <c r="A2337" s="555" t="s">
        <v>5554</v>
      </c>
      <c r="B2337" s="555" t="s">
        <v>5555</v>
      </c>
    </row>
    <row r="2338" spans="1:2" ht="15" customHeight="1" x14ac:dyDescent="0.25">
      <c r="A2338" s="555" t="s">
        <v>5556</v>
      </c>
      <c r="B2338" s="555" t="s">
        <v>5557</v>
      </c>
    </row>
    <row r="2339" spans="1:2" ht="15" customHeight="1" x14ac:dyDescent="0.25">
      <c r="A2339" s="555" t="s">
        <v>5558</v>
      </c>
      <c r="B2339" s="555" t="s">
        <v>5559</v>
      </c>
    </row>
    <row r="2340" spans="1:2" ht="15" customHeight="1" x14ac:dyDescent="0.25">
      <c r="A2340" s="555" t="s">
        <v>5560</v>
      </c>
      <c r="B2340" s="555" t="s">
        <v>5561</v>
      </c>
    </row>
    <row r="2341" spans="1:2" ht="15" customHeight="1" x14ac:dyDescent="0.25">
      <c r="A2341" s="555" t="s">
        <v>5562</v>
      </c>
      <c r="B2341" s="555" t="s">
        <v>5563</v>
      </c>
    </row>
    <row r="2342" spans="1:2" ht="15" customHeight="1" x14ac:dyDescent="0.25">
      <c r="A2342" s="555" t="s">
        <v>5564</v>
      </c>
      <c r="B2342" s="555" t="s">
        <v>5565</v>
      </c>
    </row>
    <row r="2343" spans="1:2" ht="15" customHeight="1" x14ac:dyDescent="0.25">
      <c r="A2343" s="555" t="s">
        <v>5566</v>
      </c>
      <c r="B2343" s="555" t="s">
        <v>5567</v>
      </c>
    </row>
    <row r="2344" spans="1:2" ht="15" customHeight="1" x14ac:dyDescent="0.25">
      <c r="A2344" s="555" t="s">
        <v>5568</v>
      </c>
      <c r="B2344" s="555" t="s">
        <v>5569</v>
      </c>
    </row>
    <row r="2345" spans="1:2" ht="15" customHeight="1" x14ac:dyDescent="0.25">
      <c r="A2345" s="555" t="s">
        <v>5570</v>
      </c>
      <c r="B2345" s="555" t="s">
        <v>5571</v>
      </c>
    </row>
    <row r="2346" spans="1:2" ht="15" customHeight="1" x14ac:dyDescent="0.25">
      <c r="A2346" s="555" t="s">
        <v>5572</v>
      </c>
      <c r="B2346" s="555" t="s">
        <v>5573</v>
      </c>
    </row>
    <row r="2347" spans="1:2" ht="15" customHeight="1" x14ac:dyDescent="0.25">
      <c r="A2347" s="555" t="s">
        <v>5574</v>
      </c>
      <c r="B2347" s="555" t="s">
        <v>5575</v>
      </c>
    </row>
    <row r="2348" spans="1:2" ht="15" customHeight="1" x14ac:dyDescent="0.25">
      <c r="A2348" s="555" t="s">
        <v>5576</v>
      </c>
      <c r="B2348" s="555" t="s">
        <v>5577</v>
      </c>
    </row>
    <row r="2349" spans="1:2" ht="15" customHeight="1" x14ac:dyDescent="0.25">
      <c r="A2349" s="555" t="s">
        <v>5578</v>
      </c>
      <c r="B2349" s="555" t="s">
        <v>5579</v>
      </c>
    </row>
    <row r="2350" spans="1:2" ht="15" customHeight="1" x14ac:dyDescent="0.25">
      <c r="A2350" s="555" t="s">
        <v>5580</v>
      </c>
      <c r="B2350" s="555" t="s">
        <v>5581</v>
      </c>
    </row>
    <row r="2351" spans="1:2" ht="15" customHeight="1" x14ac:dyDescent="0.25">
      <c r="A2351" s="555" t="s">
        <v>5582</v>
      </c>
      <c r="B2351" s="555" t="s">
        <v>5583</v>
      </c>
    </row>
    <row r="2352" spans="1:2" ht="15" customHeight="1" x14ac:dyDescent="0.25">
      <c r="A2352" s="555" t="s">
        <v>5584</v>
      </c>
      <c r="B2352" s="555" t="s">
        <v>5585</v>
      </c>
    </row>
    <row r="2353" spans="1:2" ht="15" customHeight="1" x14ac:dyDescent="0.25">
      <c r="A2353" s="555" t="s">
        <v>5586</v>
      </c>
      <c r="B2353" s="555" t="s">
        <v>5587</v>
      </c>
    </row>
    <row r="2354" spans="1:2" ht="15" customHeight="1" x14ac:dyDescent="0.25">
      <c r="A2354" s="555" t="s">
        <v>5588</v>
      </c>
      <c r="B2354" s="555" t="s">
        <v>5589</v>
      </c>
    </row>
    <row r="2355" spans="1:2" ht="15" customHeight="1" x14ac:dyDescent="0.25">
      <c r="A2355" s="555" t="s">
        <v>5590</v>
      </c>
      <c r="B2355" s="555" t="s">
        <v>5591</v>
      </c>
    </row>
    <row r="2356" spans="1:2" ht="15" customHeight="1" x14ac:dyDescent="0.25">
      <c r="A2356" s="555" t="s">
        <v>5592</v>
      </c>
      <c r="B2356" s="555" t="s">
        <v>5593</v>
      </c>
    </row>
    <row r="2357" spans="1:2" ht="15" customHeight="1" x14ac:dyDescent="0.25">
      <c r="A2357" s="555" t="s">
        <v>5594</v>
      </c>
      <c r="B2357" s="555" t="s">
        <v>5595</v>
      </c>
    </row>
    <row r="2358" spans="1:2" ht="15" customHeight="1" x14ac:dyDescent="0.25">
      <c r="A2358" s="555" t="s">
        <v>5596</v>
      </c>
      <c r="B2358" s="555" t="s">
        <v>5597</v>
      </c>
    </row>
    <row r="2359" spans="1:2" ht="15" customHeight="1" x14ac:dyDescent="0.25">
      <c r="A2359" s="555" t="s">
        <v>5598</v>
      </c>
      <c r="B2359" s="555" t="s">
        <v>5599</v>
      </c>
    </row>
    <row r="2360" spans="1:2" ht="15" customHeight="1" x14ac:dyDescent="0.25">
      <c r="A2360" s="555" t="s">
        <v>5600</v>
      </c>
      <c r="B2360" s="555" t="s">
        <v>5601</v>
      </c>
    </row>
    <row r="2361" spans="1:2" ht="15" customHeight="1" x14ac:dyDescent="0.25">
      <c r="A2361" s="555" t="s">
        <v>5602</v>
      </c>
      <c r="B2361" s="555" t="s">
        <v>5603</v>
      </c>
    </row>
    <row r="2362" spans="1:2" ht="15" customHeight="1" x14ac:dyDescent="0.25">
      <c r="A2362" s="555" t="s">
        <v>5604</v>
      </c>
      <c r="B2362" s="555" t="s">
        <v>5605</v>
      </c>
    </row>
    <row r="2363" spans="1:2" ht="15" customHeight="1" x14ac:dyDescent="0.25">
      <c r="A2363" s="555" t="s">
        <v>5606</v>
      </c>
      <c r="B2363" s="555" t="s">
        <v>5607</v>
      </c>
    </row>
    <row r="2364" spans="1:2" ht="15" customHeight="1" x14ac:dyDescent="0.25">
      <c r="A2364" s="555" t="s">
        <v>5608</v>
      </c>
      <c r="B2364" s="555" t="s">
        <v>5609</v>
      </c>
    </row>
    <row r="2365" spans="1:2" ht="15" customHeight="1" x14ac:dyDescent="0.25">
      <c r="A2365" s="555" t="s">
        <v>5610</v>
      </c>
      <c r="B2365" s="555" t="s">
        <v>5611</v>
      </c>
    </row>
    <row r="2366" spans="1:2" ht="15" customHeight="1" x14ac:dyDescent="0.25">
      <c r="A2366" s="555" t="s">
        <v>5612</v>
      </c>
      <c r="B2366" s="555" t="s">
        <v>5613</v>
      </c>
    </row>
    <row r="2367" spans="1:2" ht="15" customHeight="1" x14ac:dyDescent="0.25">
      <c r="A2367" s="555" t="s">
        <v>5614</v>
      </c>
      <c r="B2367" s="555" t="s">
        <v>5615</v>
      </c>
    </row>
    <row r="2368" spans="1:2" ht="15" customHeight="1" x14ac:dyDescent="0.25">
      <c r="A2368" s="555" t="s">
        <v>5616</v>
      </c>
      <c r="B2368" s="555" t="s">
        <v>5617</v>
      </c>
    </row>
    <row r="2369" spans="1:2" ht="15" customHeight="1" x14ac:dyDescent="0.25">
      <c r="A2369" s="555" t="s">
        <v>5618</v>
      </c>
      <c r="B2369" s="555" t="s">
        <v>5619</v>
      </c>
    </row>
    <row r="2370" spans="1:2" ht="15" customHeight="1" x14ac:dyDescent="0.25">
      <c r="A2370" s="555" t="s">
        <v>5620</v>
      </c>
      <c r="B2370" s="555" t="s">
        <v>5621</v>
      </c>
    </row>
    <row r="2371" spans="1:2" ht="15" customHeight="1" x14ac:dyDescent="0.25">
      <c r="A2371" s="555" t="s">
        <v>5622</v>
      </c>
      <c r="B2371" s="555" t="s">
        <v>5623</v>
      </c>
    </row>
    <row r="2372" spans="1:2" ht="15" customHeight="1" x14ac:dyDescent="0.25">
      <c r="A2372" s="555" t="s">
        <v>5624</v>
      </c>
      <c r="B2372" s="555" t="s">
        <v>5625</v>
      </c>
    </row>
    <row r="2373" spans="1:2" ht="15" customHeight="1" x14ac:dyDescent="0.25">
      <c r="A2373" s="555" t="s">
        <v>5626</v>
      </c>
      <c r="B2373" s="555" t="s">
        <v>5627</v>
      </c>
    </row>
    <row r="2374" spans="1:2" ht="15" customHeight="1" x14ac:dyDescent="0.25">
      <c r="A2374" s="555" t="s">
        <v>5628</v>
      </c>
      <c r="B2374" s="555" t="s">
        <v>5629</v>
      </c>
    </row>
    <row r="2375" spans="1:2" ht="15" customHeight="1" x14ac:dyDescent="0.25">
      <c r="A2375" s="555" t="s">
        <v>5630</v>
      </c>
      <c r="B2375" s="555" t="s">
        <v>5631</v>
      </c>
    </row>
    <row r="2376" spans="1:2" ht="15" customHeight="1" x14ac:dyDescent="0.25">
      <c r="A2376" s="555" t="s">
        <v>5632</v>
      </c>
      <c r="B2376" s="555" t="s">
        <v>5633</v>
      </c>
    </row>
    <row r="2377" spans="1:2" ht="15" customHeight="1" x14ac:dyDescent="0.25">
      <c r="A2377" s="555" t="s">
        <v>5634</v>
      </c>
      <c r="B2377" s="555" t="s">
        <v>5635</v>
      </c>
    </row>
    <row r="2378" spans="1:2" ht="15" customHeight="1" x14ac:dyDescent="0.25">
      <c r="A2378" s="555" t="s">
        <v>5636</v>
      </c>
      <c r="B2378" s="555" t="s">
        <v>5637</v>
      </c>
    </row>
    <row r="2379" spans="1:2" ht="15" customHeight="1" x14ac:dyDescent="0.25">
      <c r="A2379" s="555" t="s">
        <v>5638</v>
      </c>
      <c r="B2379" s="555" t="s">
        <v>5639</v>
      </c>
    </row>
    <row r="2380" spans="1:2" ht="15" customHeight="1" x14ac:dyDescent="0.25">
      <c r="A2380" s="555" t="s">
        <v>5640</v>
      </c>
      <c r="B2380" s="555" t="s">
        <v>5641</v>
      </c>
    </row>
    <row r="2381" spans="1:2" ht="15" customHeight="1" x14ac:dyDescent="0.25">
      <c r="A2381" s="555" t="s">
        <v>5642</v>
      </c>
      <c r="B2381" s="555" t="s">
        <v>5643</v>
      </c>
    </row>
    <row r="2382" spans="1:2" ht="15" customHeight="1" x14ac:dyDescent="0.25">
      <c r="A2382" s="555" t="s">
        <v>5644</v>
      </c>
      <c r="B2382" s="555" t="s">
        <v>5645</v>
      </c>
    </row>
    <row r="2383" spans="1:2" ht="15" customHeight="1" x14ac:dyDescent="0.25">
      <c r="A2383" s="555" t="s">
        <v>5646</v>
      </c>
      <c r="B2383" s="555" t="s">
        <v>5647</v>
      </c>
    </row>
    <row r="2384" spans="1:2" ht="15" customHeight="1" x14ac:dyDescent="0.25">
      <c r="A2384" s="555" t="s">
        <v>5648</v>
      </c>
      <c r="B2384" s="555" t="s">
        <v>5649</v>
      </c>
    </row>
    <row r="2385" spans="1:2" ht="15" customHeight="1" x14ac:dyDescent="0.25">
      <c r="A2385" s="555" t="s">
        <v>5650</v>
      </c>
      <c r="B2385" s="555" t="s">
        <v>5651</v>
      </c>
    </row>
    <row r="2386" spans="1:2" ht="15" customHeight="1" x14ac:dyDescent="0.25">
      <c r="A2386" s="555" t="s">
        <v>5652</v>
      </c>
      <c r="B2386" s="555" t="s">
        <v>5653</v>
      </c>
    </row>
    <row r="2387" spans="1:2" ht="15" customHeight="1" x14ac:dyDescent="0.25">
      <c r="A2387" s="555" t="s">
        <v>5654</v>
      </c>
      <c r="B2387" s="555" t="s">
        <v>5655</v>
      </c>
    </row>
    <row r="2388" spans="1:2" ht="15" customHeight="1" x14ac:dyDescent="0.25">
      <c r="A2388" s="555" t="s">
        <v>5656</v>
      </c>
      <c r="B2388" s="555" t="s">
        <v>5657</v>
      </c>
    </row>
    <row r="2389" spans="1:2" ht="15" customHeight="1" x14ac:dyDescent="0.25">
      <c r="A2389" s="555" t="s">
        <v>5658</v>
      </c>
      <c r="B2389" s="555" t="s">
        <v>5659</v>
      </c>
    </row>
    <row r="2390" spans="1:2" ht="15" customHeight="1" x14ac:dyDescent="0.25">
      <c r="A2390" s="555" t="s">
        <v>5660</v>
      </c>
      <c r="B2390" s="555" t="s">
        <v>5661</v>
      </c>
    </row>
    <row r="2391" spans="1:2" ht="15" customHeight="1" x14ac:dyDescent="0.25">
      <c r="A2391" s="555" t="s">
        <v>5662</v>
      </c>
      <c r="B2391" s="555" t="s">
        <v>5663</v>
      </c>
    </row>
    <row r="2392" spans="1:2" ht="15" customHeight="1" x14ac:dyDescent="0.25">
      <c r="A2392" s="555" t="s">
        <v>5664</v>
      </c>
      <c r="B2392" s="555" t="s">
        <v>5665</v>
      </c>
    </row>
    <row r="2393" spans="1:2" ht="15" customHeight="1" x14ac:dyDescent="0.25">
      <c r="A2393" s="555" t="s">
        <v>5666</v>
      </c>
      <c r="B2393" s="555" t="s">
        <v>5667</v>
      </c>
    </row>
    <row r="2394" spans="1:2" ht="15" customHeight="1" x14ac:dyDescent="0.25">
      <c r="A2394" s="555" t="s">
        <v>5668</v>
      </c>
      <c r="B2394" s="555" t="s">
        <v>5669</v>
      </c>
    </row>
    <row r="2395" spans="1:2" ht="15" customHeight="1" x14ac:dyDescent="0.25">
      <c r="A2395" s="555" t="s">
        <v>5670</v>
      </c>
      <c r="B2395" s="555" t="s">
        <v>5671</v>
      </c>
    </row>
    <row r="2396" spans="1:2" ht="15" customHeight="1" x14ac:dyDescent="0.25">
      <c r="A2396" s="555" t="s">
        <v>5672</v>
      </c>
      <c r="B2396" s="555" t="s">
        <v>5673</v>
      </c>
    </row>
    <row r="2397" spans="1:2" ht="15" customHeight="1" x14ac:dyDescent="0.25">
      <c r="A2397" s="555" t="s">
        <v>5674</v>
      </c>
      <c r="B2397" s="555" t="s">
        <v>5675</v>
      </c>
    </row>
    <row r="2398" spans="1:2" ht="15" customHeight="1" x14ac:dyDescent="0.25">
      <c r="A2398" s="555" t="s">
        <v>5676</v>
      </c>
      <c r="B2398" s="555" t="s">
        <v>5677</v>
      </c>
    </row>
    <row r="2399" spans="1:2" ht="15" customHeight="1" x14ac:dyDescent="0.25">
      <c r="A2399" s="555" t="s">
        <v>5678</v>
      </c>
      <c r="B2399" s="555" t="s">
        <v>5679</v>
      </c>
    </row>
    <row r="2400" spans="1:2" ht="15" customHeight="1" x14ac:dyDescent="0.25">
      <c r="A2400" s="555" t="s">
        <v>5680</v>
      </c>
      <c r="B2400" s="555" t="s">
        <v>5681</v>
      </c>
    </row>
    <row r="2401" spans="1:2" ht="15" customHeight="1" x14ac:dyDescent="0.25">
      <c r="A2401" s="555" t="s">
        <v>5682</v>
      </c>
      <c r="B2401" s="555" t="s">
        <v>5683</v>
      </c>
    </row>
    <row r="2402" spans="1:2" ht="15" customHeight="1" x14ac:dyDescent="0.25">
      <c r="A2402" s="555" t="s">
        <v>5684</v>
      </c>
      <c r="B2402" s="555" t="s">
        <v>5685</v>
      </c>
    </row>
    <row r="2403" spans="1:2" ht="15" customHeight="1" x14ac:dyDescent="0.25">
      <c r="A2403" s="555" t="s">
        <v>5686</v>
      </c>
      <c r="B2403" s="555" t="s">
        <v>5687</v>
      </c>
    </row>
    <row r="2404" spans="1:2" ht="15" customHeight="1" x14ac:dyDescent="0.25">
      <c r="A2404" s="555" t="s">
        <v>5688</v>
      </c>
      <c r="B2404" s="555" t="s">
        <v>5689</v>
      </c>
    </row>
    <row r="2405" spans="1:2" ht="15" customHeight="1" x14ac:dyDescent="0.25">
      <c r="A2405" s="555" t="s">
        <v>5690</v>
      </c>
      <c r="B2405" s="555" t="s">
        <v>5691</v>
      </c>
    </row>
    <row r="2406" spans="1:2" ht="15" customHeight="1" x14ac:dyDescent="0.25">
      <c r="A2406" s="555" t="s">
        <v>5692</v>
      </c>
      <c r="B2406" s="555" t="s">
        <v>5693</v>
      </c>
    </row>
    <row r="2407" spans="1:2" ht="15" customHeight="1" x14ac:dyDescent="0.25">
      <c r="A2407" s="555" t="s">
        <v>5694</v>
      </c>
      <c r="B2407" s="555" t="s">
        <v>5695</v>
      </c>
    </row>
    <row r="2408" spans="1:2" ht="15" customHeight="1" x14ac:dyDescent="0.25">
      <c r="A2408" s="555" t="s">
        <v>5696</v>
      </c>
      <c r="B2408" s="555" t="s">
        <v>5697</v>
      </c>
    </row>
    <row r="2409" spans="1:2" ht="15" customHeight="1" x14ac:dyDescent="0.25">
      <c r="A2409" s="555" t="s">
        <v>5698</v>
      </c>
      <c r="B2409" s="555" t="s">
        <v>5699</v>
      </c>
    </row>
    <row r="2410" spans="1:2" ht="15" customHeight="1" x14ac:dyDescent="0.25">
      <c r="A2410" s="555" t="s">
        <v>5700</v>
      </c>
      <c r="B2410" s="555" t="s">
        <v>5701</v>
      </c>
    </row>
    <row r="2411" spans="1:2" ht="15" customHeight="1" x14ac:dyDescent="0.25">
      <c r="A2411" s="555" t="s">
        <v>5702</v>
      </c>
      <c r="B2411" s="555" t="s">
        <v>5703</v>
      </c>
    </row>
    <row r="2412" spans="1:2" ht="15" customHeight="1" x14ac:dyDescent="0.25">
      <c r="A2412" s="555" t="s">
        <v>5704</v>
      </c>
      <c r="B2412" s="555" t="s">
        <v>5705</v>
      </c>
    </row>
    <row r="2413" spans="1:2" ht="15" customHeight="1" x14ac:dyDescent="0.25">
      <c r="A2413" s="555" t="s">
        <v>5706</v>
      </c>
      <c r="B2413" s="555" t="s">
        <v>5707</v>
      </c>
    </row>
    <row r="2414" spans="1:2" ht="15" customHeight="1" x14ac:dyDescent="0.25">
      <c r="A2414" s="555" t="s">
        <v>5708</v>
      </c>
      <c r="B2414" s="555" t="s">
        <v>5709</v>
      </c>
    </row>
    <row r="2415" spans="1:2" ht="15" customHeight="1" x14ac:dyDescent="0.25">
      <c r="A2415" s="555" t="s">
        <v>5710</v>
      </c>
      <c r="B2415" s="555" t="s">
        <v>5711</v>
      </c>
    </row>
    <row r="2416" spans="1:2" ht="15" customHeight="1" x14ac:dyDescent="0.25">
      <c r="A2416" s="555" t="s">
        <v>5712</v>
      </c>
      <c r="B2416" s="555" t="s">
        <v>5713</v>
      </c>
    </row>
    <row r="2417" spans="1:2" ht="15" customHeight="1" x14ac:dyDescent="0.25">
      <c r="A2417" s="555" t="s">
        <v>5714</v>
      </c>
      <c r="B2417" s="555" t="s">
        <v>5715</v>
      </c>
    </row>
    <row r="2418" spans="1:2" ht="15" customHeight="1" x14ac:dyDescent="0.25">
      <c r="A2418" s="555" t="s">
        <v>5716</v>
      </c>
      <c r="B2418" s="555" t="s">
        <v>5717</v>
      </c>
    </row>
    <row r="2419" spans="1:2" ht="15" customHeight="1" x14ac:dyDescent="0.25">
      <c r="A2419" s="555" t="s">
        <v>5718</v>
      </c>
      <c r="B2419" s="555" t="s">
        <v>5719</v>
      </c>
    </row>
    <row r="2420" spans="1:2" ht="15" customHeight="1" x14ac:dyDescent="0.25">
      <c r="A2420" s="555" t="s">
        <v>5720</v>
      </c>
      <c r="B2420" s="555" t="s">
        <v>5721</v>
      </c>
    </row>
    <row r="2421" spans="1:2" ht="15" customHeight="1" x14ac:dyDescent="0.25">
      <c r="A2421" s="555" t="s">
        <v>5722</v>
      </c>
      <c r="B2421" s="555" t="s">
        <v>5723</v>
      </c>
    </row>
    <row r="2422" spans="1:2" ht="15" customHeight="1" x14ac:dyDescent="0.25">
      <c r="A2422" s="555" t="s">
        <v>5724</v>
      </c>
      <c r="B2422" s="555" t="s">
        <v>5725</v>
      </c>
    </row>
    <row r="2423" spans="1:2" ht="15" customHeight="1" x14ac:dyDescent="0.25">
      <c r="A2423" s="555" t="s">
        <v>5726</v>
      </c>
      <c r="B2423" s="555" t="s">
        <v>5727</v>
      </c>
    </row>
    <row r="2424" spans="1:2" ht="15" customHeight="1" x14ac:dyDescent="0.25">
      <c r="A2424" s="555" t="s">
        <v>5728</v>
      </c>
      <c r="B2424" s="555" t="s">
        <v>5729</v>
      </c>
    </row>
    <row r="2425" spans="1:2" ht="15" customHeight="1" x14ac:dyDescent="0.25">
      <c r="A2425" s="555" t="s">
        <v>5730</v>
      </c>
      <c r="B2425" s="555" t="s">
        <v>5731</v>
      </c>
    </row>
    <row r="2426" spans="1:2" ht="15" customHeight="1" x14ac:dyDescent="0.25">
      <c r="A2426" s="555" t="s">
        <v>5732</v>
      </c>
      <c r="B2426" s="555" t="s">
        <v>5733</v>
      </c>
    </row>
    <row r="2427" spans="1:2" ht="15" customHeight="1" x14ac:dyDescent="0.25">
      <c r="A2427" s="555" t="s">
        <v>5734</v>
      </c>
      <c r="B2427" s="555" t="s">
        <v>5735</v>
      </c>
    </row>
    <row r="2428" spans="1:2" ht="15" customHeight="1" x14ac:dyDescent="0.25">
      <c r="A2428" s="555" t="s">
        <v>5736</v>
      </c>
      <c r="B2428" s="555" t="s">
        <v>5737</v>
      </c>
    </row>
    <row r="2429" spans="1:2" ht="15" customHeight="1" x14ac:dyDescent="0.25">
      <c r="A2429" s="555" t="s">
        <v>5738</v>
      </c>
      <c r="B2429" s="555" t="s">
        <v>5739</v>
      </c>
    </row>
    <row r="2430" spans="1:2" ht="15" customHeight="1" x14ac:dyDescent="0.25">
      <c r="A2430" s="555" t="s">
        <v>5740</v>
      </c>
      <c r="B2430" s="555" t="s">
        <v>5741</v>
      </c>
    </row>
    <row r="2431" spans="1:2" ht="15" customHeight="1" x14ac:dyDescent="0.25">
      <c r="A2431" s="555" t="s">
        <v>5742</v>
      </c>
      <c r="B2431" s="555" t="s">
        <v>5743</v>
      </c>
    </row>
    <row r="2432" spans="1:2" ht="15" customHeight="1" x14ac:dyDescent="0.25">
      <c r="A2432" s="555" t="s">
        <v>5744</v>
      </c>
      <c r="B2432" s="555" t="s">
        <v>5745</v>
      </c>
    </row>
    <row r="2433" spans="1:2" ht="15" customHeight="1" x14ac:dyDescent="0.25">
      <c r="A2433" s="555" t="s">
        <v>5746</v>
      </c>
      <c r="B2433" s="555" t="s">
        <v>5747</v>
      </c>
    </row>
    <row r="2434" spans="1:2" ht="15" customHeight="1" x14ac:dyDescent="0.25">
      <c r="A2434" s="555" t="s">
        <v>5748</v>
      </c>
      <c r="B2434" s="555" t="s">
        <v>5749</v>
      </c>
    </row>
    <row r="2435" spans="1:2" ht="15" customHeight="1" x14ac:dyDescent="0.25">
      <c r="A2435" s="555" t="s">
        <v>5750</v>
      </c>
      <c r="B2435" s="555" t="s">
        <v>5751</v>
      </c>
    </row>
    <row r="2436" spans="1:2" ht="15" customHeight="1" x14ac:dyDescent="0.25">
      <c r="A2436" s="555" t="s">
        <v>5752</v>
      </c>
      <c r="B2436" s="555" t="s">
        <v>5753</v>
      </c>
    </row>
    <row r="2437" spans="1:2" ht="15" customHeight="1" x14ac:dyDescent="0.25">
      <c r="A2437" s="555" t="s">
        <v>5754</v>
      </c>
      <c r="B2437" s="555" t="s">
        <v>5755</v>
      </c>
    </row>
    <row r="2438" spans="1:2" ht="15" customHeight="1" x14ac:dyDescent="0.25">
      <c r="A2438" s="555" t="s">
        <v>5756</v>
      </c>
      <c r="B2438" s="555" t="s">
        <v>5757</v>
      </c>
    </row>
    <row r="2439" spans="1:2" ht="15" customHeight="1" x14ac:dyDescent="0.25">
      <c r="A2439" s="555" t="s">
        <v>5758</v>
      </c>
      <c r="B2439" s="555" t="s">
        <v>5759</v>
      </c>
    </row>
    <row r="2440" spans="1:2" ht="15" customHeight="1" x14ac:dyDescent="0.25">
      <c r="A2440" s="555" t="s">
        <v>5760</v>
      </c>
      <c r="B2440" s="555" t="s">
        <v>5761</v>
      </c>
    </row>
    <row r="2441" spans="1:2" ht="15" customHeight="1" x14ac:dyDescent="0.25">
      <c r="A2441" s="555" t="s">
        <v>5762</v>
      </c>
      <c r="B2441" s="555" t="s">
        <v>5763</v>
      </c>
    </row>
    <row r="2442" spans="1:2" ht="15" customHeight="1" x14ac:dyDescent="0.25">
      <c r="A2442" s="555" t="s">
        <v>5764</v>
      </c>
      <c r="B2442" s="555" t="s">
        <v>5765</v>
      </c>
    </row>
    <row r="2443" spans="1:2" ht="15" customHeight="1" x14ac:dyDescent="0.25">
      <c r="A2443" s="555" t="s">
        <v>5766</v>
      </c>
      <c r="B2443" s="555" t="s">
        <v>5767</v>
      </c>
    </row>
    <row r="2444" spans="1:2" ht="15" customHeight="1" x14ac:dyDescent="0.25">
      <c r="A2444" s="555" t="s">
        <v>5768</v>
      </c>
      <c r="B2444" s="555" t="s">
        <v>5769</v>
      </c>
    </row>
    <row r="2445" spans="1:2" ht="15" customHeight="1" x14ac:dyDescent="0.25">
      <c r="A2445" s="555" t="s">
        <v>5770</v>
      </c>
      <c r="B2445" s="555" t="s">
        <v>5771</v>
      </c>
    </row>
    <row r="2446" spans="1:2" ht="15" customHeight="1" x14ac:dyDescent="0.25">
      <c r="A2446" s="555" t="s">
        <v>5772</v>
      </c>
      <c r="B2446" s="555" t="s">
        <v>5773</v>
      </c>
    </row>
    <row r="2447" spans="1:2" ht="15" customHeight="1" x14ac:dyDescent="0.25">
      <c r="A2447" s="555" t="s">
        <v>5774</v>
      </c>
      <c r="B2447" s="555" t="s">
        <v>5775</v>
      </c>
    </row>
    <row r="2448" spans="1:2" ht="15" customHeight="1" x14ac:dyDescent="0.25">
      <c r="A2448" s="555" t="s">
        <v>5776</v>
      </c>
      <c r="B2448" s="555" t="s">
        <v>5777</v>
      </c>
    </row>
    <row r="2449" spans="1:2" ht="15" customHeight="1" x14ac:dyDescent="0.25">
      <c r="A2449" s="555" t="s">
        <v>5778</v>
      </c>
      <c r="B2449" s="555" t="s">
        <v>5779</v>
      </c>
    </row>
    <row r="2450" spans="1:2" ht="15" customHeight="1" x14ac:dyDescent="0.25">
      <c r="A2450" s="555" t="s">
        <v>5780</v>
      </c>
      <c r="B2450" s="555" t="s">
        <v>5781</v>
      </c>
    </row>
    <row r="2451" spans="1:2" ht="15" customHeight="1" x14ac:dyDescent="0.25">
      <c r="A2451" s="555" t="s">
        <v>5782</v>
      </c>
      <c r="B2451" s="555" t="s">
        <v>5783</v>
      </c>
    </row>
    <row r="2452" spans="1:2" ht="15" customHeight="1" x14ac:dyDescent="0.25">
      <c r="A2452" s="555" t="s">
        <v>5784</v>
      </c>
      <c r="B2452" s="555" t="s">
        <v>5785</v>
      </c>
    </row>
    <row r="2453" spans="1:2" ht="15" customHeight="1" x14ac:dyDescent="0.25">
      <c r="A2453" s="555" t="s">
        <v>5786</v>
      </c>
      <c r="B2453" s="555" t="s">
        <v>5787</v>
      </c>
    </row>
    <row r="2454" spans="1:2" ht="15" customHeight="1" x14ac:dyDescent="0.25">
      <c r="A2454" s="555" t="s">
        <v>5788</v>
      </c>
      <c r="B2454" s="555" t="s">
        <v>5789</v>
      </c>
    </row>
    <row r="2455" spans="1:2" ht="15" customHeight="1" x14ac:dyDescent="0.25">
      <c r="A2455" s="555" t="s">
        <v>5790</v>
      </c>
      <c r="B2455" s="555" t="s">
        <v>5791</v>
      </c>
    </row>
    <row r="2456" spans="1:2" ht="15" customHeight="1" x14ac:dyDescent="0.25">
      <c r="A2456" s="555" t="s">
        <v>5792</v>
      </c>
      <c r="B2456" s="555" t="s">
        <v>5793</v>
      </c>
    </row>
    <row r="2457" spans="1:2" ht="15" customHeight="1" x14ac:dyDescent="0.25">
      <c r="A2457" s="555" t="s">
        <v>5794</v>
      </c>
      <c r="B2457" s="555" t="s">
        <v>5795</v>
      </c>
    </row>
    <row r="2458" spans="1:2" ht="15" customHeight="1" x14ac:dyDescent="0.25">
      <c r="A2458" s="555" t="s">
        <v>5796</v>
      </c>
      <c r="B2458" s="555" t="s">
        <v>5797</v>
      </c>
    </row>
    <row r="2459" spans="1:2" ht="15" customHeight="1" x14ac:dyDescent="0.25">
      <c r="A2459" s="555" t="s">
        <v>5798</v>
      </c>
      <c r="B2459" s="555" t="s">
        <v>5799</v>
      </c>
    </row>
    <row r="2460" spans="1:2" ht="15" customHeight="1" x14ac:dyDescent="0.25">
      <c r="A2460" s="555" t="s">
        <v>5800</v>
      </c>
      <c r="B2460" s="555" t="s">
        <v>5801</v>
      </c>
    </row>
    <row r="2461" spans="1:2" ht="15" customHeight="1" x14ac:dyDescent="0.25">
      <c r="A2461" s="555" t="s">
        <v>5802</v>
      </c>
      <c r="B2461" s="555" t="s">
        <v>5803</v>
      </c>
    </row>
    <row r="2462" spans="1:2" ht="15" customHeight="1" x14ac:dyDescent="0.25">
      <c r="A2462" s="555" t="s">
        <v>5804</v>
      </c>
      <c r="B2462" s="555" t="s">
        <v>5805</v>
      </c>
    </row>
    <row r="2463" spans="1:2" ht="15" customHeight="1" x14ac:dyDescent="0.25">
      <c r="A2463" s="555" t="s">
        <v>5806</v>
      </c>
      <c r="B2463" s="555" t="s">
        <v>5807</v>
      </c>
    </row>
    <row r="2464" spans="1:2" ht="15" customHeight="1" x14ac:dyDescent="0.25">
      <c r="A2464" s="555" t="s">
        <v>5808</v>
      </c>
      <c r="B2464" s="555" t="s">
        <v>5809</v>
      </c>
    </row>
    <row r="2465" spans="1:2" ht="15" customHeight="1" x14ac:dyDescent="0.25">
      <c r="A2465" s="555" t="s">
        <v>5810</v>
      </c>
      <c r="B2465" s="555" t="s">
        <v>5811</v>
      </c>
    </row>
    <row r="2466" spans="1:2" ht="15" customHeight="1" x14ac:dyDescent="0.25">
      <c r="A2466" s="555" t="s">
        <v>5812</v>
      </c>
      <c r="B2466" s="555" t="s">
        <v>5813</v>
      </c>
    </row>
    <row r="2467" spans="1:2" ht="15" customHeight="1" x14ac:dyDescent="0.25">
      <c r="A2467" s="555" t="s">
        <v>5814</v>
      </c>
      <c r="B2467" s="555" t="s">
        <v>5815</v>
      </c>
    </row>
    <row r="2468" spans="1:2" ht="15" customHeight="1" x14ac:dyDescent="0.25">
      <c r="A2468" s="555" t="s">
        <v>5816</v>
      </c>
      <c r="B2468" s="555" t="s">
        <v>5817</v>
      </c>
    </row>
    <row r="2469" spans="1:2" ht="15" customHeight="1" x14ac:dyDescent="0.25">
      <c r="A2469" s="555" t="s">
        <v>5818</v>
      </c>
      <c r="B2469" s="555" t="s">
        <v>5819</v>
      </c>
    </row>
    <row r="2470" spans="1:2" ht="15" customHeight="1" x14ac:dyDescent="0.25">
      <c r="A2470" s="555" t="s">
        <v>5820</v>
      </c>
      <c r="B2470" s="555" t="s">
        <v>5821</v>
      </c>
    </row>
    <row r="2471" spans="1:2" ht="15" customHeight="1" x14ac:dyDescent="0.25">
      <c r="A2471" s="555" t="s">
        <v>5822</v>
      </c>
      <c r="B2471" s="555" t="s">
        <v>5823</v>
      </c>
    </row>
    <row r="2472" spans="1:2" ht="15" customHeight="1" x14ac:dyDescent="0.25">
      <c r="A2472" s="555" t="s">
        <v>5824</v>
      </c>
      <c r="B2472" s="555" t="s">
        <v>5825</v>
      </c>
    </row>
    <row r="2473" spans="1:2" ht="15" customHeight="1" x14ac:dyDescent="0.25">
      <c r="A2473" s="555" t="s">
        <v>5826</v>
      </c>
      <c r="B2473" s="555" t="s">
        <v>5827</v>
      </c>
    </row>
    <row r="2474" spans="1:2" ht="15" customHeight="1" x14ac:dyDescent="0.25">
      <c r="A2474" s="555" t="s">
        <v>5828</v>
      </c>
      <c r="B2474" s="555" t="s">
        <v>5829</v>
      </c>
    </row>
    <row r="2475" spans="1:2" ht="15" customHeight="1" x14ac:dyDescent="0.25">
      <c r="A2475" s="555" t="s">
        <v>5830</v>
      </c>
      <c r="B2475" s="555" t="s">
        <v>5831</v>
      </c>
    </row>
    <row r="2476" spans="1:2" ht="15" customHeight="1" x14ac:dyDescent="0.25">
      <c r="A2476" s="555" t="s">
        <v>5832</v>
      </c>
      <c r="B2476" s="555" t="s">
        <v>5833</v>
      </c>
    </row>
    <row r="2477" spans="1:2" ht="15" customHeight="1" x14ac:dyDescent="0.25">
      <c r="A2477" s="555" t="s">
        <v>5834</v>
      </c>
      <c r="B2477" s="555" t="s">
        <v>5835</v>
      </c>
    </row>
    <row r="2478" spans="1:2" ht="15" customHeight="1" x14ac:dyDescent="0.25">
      <c r="A2478" s="555" t="s">
        <v>5836</v>
      </c>
      <c r="B2478" s="555" t="s">
        <v>5837</v>
      </c>
    </row>
    <row r="2479" spans="1:2" ht="15" customHeight="1" x14ac:dyDescent="0.25">
      <c r="A2479" s="555" t="s">
        <v>5838</v>
      </c>
      <c r="B2479" s="555" t="s">
        <v>5839</v>
      </c>
    </row>
    <row r="2480" spans="1:2" ht="15" customHeight="1" x14ac:dyDescent="0.25">
      <c r="A2480" s="555" t="s">
        <v>5840</v>
      </c>
      <c r="B2480" s="555" t="s">
        <v>5841</v>
      </c>
    </row>
    <row r="2481" spans="1:2" ht="15" customHeight="1" x14ac:dyDescent="0.25">
      <c r="A2481" s="555" t="s">
        <v>5842</v>
      </c>
      <c r="B2481" s="555" t="s">
        <v>5843</v>
      </c>
    </row>
    <row r="2482" spans="1:2" ht="15" customHeight="1" x14ac:dyDescent="0.25">
      <c r="A2482" s="555" t="s">
        <v>5844</v>
      </c>
      <c r="B2482" s="555" t="s">
        <v>5845</v>
      </c>
    </row>
    <row r="2483" spans="1:2" ht="15" customHeight="1" x14ac:dyDescent="0.25">
      <c r="A2483" s="555" t="s">
        <v>5846</v>
      </c>
      <c r="B2483" s="555" t="s">
        <v>5847</v>
      </c>
    </row>
    <row r="2484" spans="1:2" ht="15" customHeight="1" x14ac:dyDescent="0.25">
      <c r="A2484" s="555" t="s">
        <v>5848</v>
      </c>
      <c r="B2484" s="555" t="s">
        <v>5849</v>
      </c>
    </row>
    <row r="2485" spans="1:2" ht="15" customHeight="1" x14ac:dyDescent="0.25">
      <c r="A2485" s="555" t="s">
        <v>5850</v>
      </c>
      <c r="B2485" s="555" t="s">
        <v>5851</v>
      </c>
    </row>
    <row r="2486" spans="1:2" ht="15" customHeight="1" x14ac:dyDescent="0.25">
      <c r="A2486" s="555" t="s">
        <v>5852</v>
      </c>
      <c r="B2486" s="555" t="s">
        <v>5853</v>
      </c>
    </row>
    <row r="2487" spans="1:2" ht="15" customHeight="1" x14ac:dyDescent="0.25">
      <c r="A2487" s="555" t="s">
        <v>5854</v>
      </c>
      <c r="B2487" s="555" t="s">
        <v>5855</v>
      </c>
    </row>
    <row r="2488" spans="1:2" ht="15" customHeight="1" x14ac:dyDescent="0.25">
      <c r="A2488" s="555" t="s">
        <v>5856</v>
      </c>
      <c r="B2488" s="555" t="s">
        <v>5857</v>
      </c>
    </row>
    <row r="2489" spans="1:2" ht="15" customHeight="1" x14ac:dyDescent="0.25">
      <c r="A2489" s="555" t="s">
        <v>5858</v>
      </c>
      <c r="B2489" s="555" t="s">
        <v>5859</v>
      </c>
    </row>
    <row r="2490" spans="1:2" ht="15" customHeight="1" x14ac:dyDescent="0.25">
      <c r="A2490" s="555" t="s">
        <v>5860</v>
      </c>
      <c r="B2490" s="555" t="s">
        <v>5861</v>
      </c>
    </row>
    <row r="2491" spans="1:2" ht="15" customHeight="1" x14ac:dyDescent="0.25">
      <c r="A2491" s="555" t="s">
        <v>5862</v>
      </c>
      <c r="B2491" s="555" t="s">
        <v>5863</v>
      </c>
    </row>
    <row r="2492" spans="1:2" ht="15" customHeight="1" x14ac:dyDescent="0.25">
      <c r="A2492" s="555" t="s">
        <v>5864</v>
      </c>
      <c r="B2492" s="555" t="s">
        <v>5865</v>
      </c>
    </row>
    <row r="2493" spans="1:2" ht="15" customHeight="1" x14ac:dyDescent="0.25">
      <c r="A2493" s="555" t="s">
        <v>5866</v>
      </c>
      <c r="B2493" s="555" t="s">
        <v>5867</v>
      </c>
    </row>
    <row r="2494" spans="1:2" ht="15" customHeight="1" x14ac:dyDescent="0.25">
      <c r="A2494" s="555" t="s">
        <v>5868</v>
      </c>
      <c r="B2494" s="555" t="s">
        <v>5869</v>
      </c>
    </row>
    <row r="2495" spans="1:2" ht="15" customHeight="1" x14ac:dyDescent="0.25">
      <c r="A2495" s="555" t="s">
        <v>5870</v>
      </c>
      <c r="B2495" s="555" t="s">
        <v>5871</v>
      </c>
    </row>
    <row r="2496" spans="1:2" ht="15" customHeight="1" x14ac:dyDescent="0.25">
      <c r="A2496" s="555" t="s">
        <v>5872</v>
      </c>
      <c r="B2496" s="555" t="s">
        <v>5873</v>
      </c>
    </row>
    <row r="2497" spans="1:2" ht="15" customHeight="1" x14ac:dyDescent="0.25">
      <c r="A2497" s="555" t="s">
        <v>5874</v>
      </c>
      <c r="B2497" s="555" t="s">
        <v>5875</v>
      </c>
    </row>
    <row r="2498" spans="1:2" ht="15" customHeight="1" x14ac:dyDescent="0.25">
      <c r="A2498" s="555" t="s">
        <v>5876</v>
      </c>
      <c r="B2498" s="555" t="s">
        <v>5877</v>
      </c>
    </row>
    <row r="2499" spans="1:2" ht="15" customHeight="1" x14ac:dyDescent="0.25">
      <c r="A2499" s="555" t="s">
        <v>5878</v>
      </c>
      <c r="B2499" s="555" t="s">
        <v>5879</v>
      </c>
    </row>
    <row r="2500" spans="1:2" ht="15" customHeight="1" x14ac:dyDescent="0.25">
      <c r="A2500" s="555" t="s">
        <v>5880</v>
      </c>
      <c r="B2500" s="555" t="s">
        <v>5881</v>
      </c>
    </row>
    <row r="2501" spans="1:2" ht="15" customHeight="1" x14ac:dyDescent="0.25">
      <c r="A2501" s="555" t="s">
        <v>5882</v>
      </c>
      <c r="B2501" s="555" t="s">
        <v>5883</v>
      </c>
    </row>
    <row r="2502" spans="1:2" ht="15" customHeight="1" x14ac:dyDescent="0.25">
      <c r="A2502" s="555" t="s">
        <v>5884</v>
      </c>
      <c r="B2502" s="555" t="s">
        <v>5885</v>
      </c>
    </row>
    <row r="2503" spans="1:2" ht="15" customHeight="1" x14ac:dyDescent="0.25">
      <c r="A2503" s="555" t="s">
        <v>5886</v>
      </c>
      <c r="B2503" s="555" t="s">
        <v>5887</v>
      </c>
    </row>
    <row r="2504" spans="1:2" ht="15" customHeight="1" x14ac:dyDescent="0.25">
      <c r="A2504" s="555" t="s">
        <v>5888</v>
      </c>
      <c r="B2504" s="555" t="s">
        <v>5889</v>
      </c>
    </row>
    <row r="2505" spans="1:2" ht="15" customHeight="1" x14ac:dyDescent="0.25">
      <c r="A2505" s="555" t="s">
        <v>5890</v>
      </c>
      <c r="B2505" s="555" t="s">
        <v>5891</v>
      </c>
    </row>
    <row r="2506" spans="1:2" ht="15" customHeight="1" x14ac:dyDescent="0.25">
      <c r="A2506" s="555" t="s">
        <v>5892</v>
      </c>
      <c r="B2506" s="555" t="s">
        <v>5893</v>
      </c>
    </row>
    <row r="2507" spans="1:2" ht="15" customHeight="1" x14ac:dyDescent="0.25">
      <c r="A2507" s="555" t="s">
        <v>5894</v>
      </c>
      <c r="B2507" s="555" t="s">
        <v>5895</v>
      </c>
    </row>
    <row r="2508" spans="1:2" ht="15" customHeight="1" x14ac:dyDescent="0.25">
      <c r="A2508" s="555" t="s">
        <v>5896</v>
      </c>
      <c r="B2508" s="555" t="s">
        <v>5897</v>
      </c>
    </row>
    <row r="2509" spans="1:2" ht="15" customHeight="1" x14ac:dyDescent="0.25">
      <c r="A2509" s="555" t="s">
        <v>5898</v>
      </c>
      <c r="B2509" s="555" t="s">
        <v>5899</v>
      </c>
    </row>
    <row r="2510" spans="1:2" ht="15" customHeight="1" x14ac:dyDescent="0.25">
      <c r="A2510" s="555" t="s">
        <v>5900</v>
      </c>
      <c r="B2510" s="555" t="s">
        <v>5901</v>
      </c>
    </row>
    <row r="2511" spans="1:2" ht="15" customHeight="1" x14ac:dyDescent="0.25">
      <c r="A2511" s="555" t="s">
        <v>5902</v>
      </c>
      <c r="B2511" s="555" t="s">
        <v>5903</v>
      </c>
    </row>
    <row r="2512" spans="1:2" ht="15" customHeight="1" x14ac:dyDescent="0.25">
      <c r="A2512" s="555" t="s">
        <v>5904</v>
      </c>
      <c r="B2512" s="555" t="s">
        <v>5905</v>
      </c>
    </row>
    <row r="2513" spans="1:2" ht="15" customHeight="1" x14ac:dyDescent="0.25">
      <c r="A2513" s="555" t="s">
        <v>5906</v>
      </c>
      <c r="B2513" s="555" t="s">
        <v>5907</v>
      </c>
    </row>
    <row r="2514" spans="1:2" ht="15" customHeight="1" x14ac:dyDescent="0.25">
      <c r="A2514" s="555" t="s">
        <v>5908</v>
      </c>
      <c r="B2514" s="555" t="s">
        <v>5909</v>
      </c>
    </row>
    <row r="2515" spans="1:2" ht="15" customHeight="1" x14ac:dyDescent="0.25">
      <c r="A2515" s="555" t="s">
        <v>5910</v>
      </c>
      <c r="B2515" s="555" t="s">
        <v>5911</v>
      </c>
    </row>
    <row r="2516" spans="1:2" ht="15" customHeight="1" x14ac:dyDescent="0.25">
      <c r="A2516" s="555" t="s">
        <v>5912</v>
      </c>
      <c r="B2516" s="555" t="s">
        <v>5913</v>
      </c>
    </row>
    <row r="2517" spans="1:2" ht="15" customHeight="1" x14ac:dyDescent="0.25">
      <c r="A2517" s="555" t="s">
        <v>5914</v>
      </c>
      <c r="B2517" s="555" t="s">
        <v>5915</v>
      </c>
    </row>
    <row r="2518" spans="1:2" ht="15" customHeight="1" x14ac:dyDescent="0.25">
      <c r="A2518" s="555" t="s">
        <v>5916</v>
      </c>
      <c r="B2518" s="555" t="s">
        <v>5917</v>
      </c>
    </row>
    <row r="2519" spans="1:2" ht="15" customHeight="1" x14ac:dyDescent="0.25">
      <c r="A2519" s="555" t="s">
        <v>5918</v>
      </c>
      <c r="B2519" s="555" t="s">
        <v>5919</v>
      </c>
    </row>
    <row r="2520" spans="1:2" ht="15" customHeight="1" x14ac:dyDescent="0.25">
      <c r="A2520" s="555" t="s">
        <v>5920</v>
      </c>
      <c r="B2520" s="555" t="s">
        <v>5921</v>
      </c>
    </row>
    <row r="2521" spans="1:2" ht="15" customHeight="1" x14ac:dyDescent="0.25">
      <c r="A2521" s="555" t="s">
        <v>5922</v>
      </c>
      <c r="B2521" s="555" t="s">
        <v>5923</v>
      </c>
    </row>
    <row r="2522" spans="1:2" ht="15" customHeight="1" x14ac:dyDescent="0.25">
      <c r="A2522" s="555" t="s">
        <v>5924</v>
      </c>
      <c r="B2522" s="555" t="s">
        <v>5925</v>
      </c>
    </row>
    <row r="2523" spans="1:2" ht="15" customHeight="1" x14ac:dyDescent="0.25">
      <c r="A2523" s="555" t="s">
        <v>5926</v>
      </c>
      <c r="B2523" s="555" t="s">
        <v>5927</v>
      </c>
    </row>
    <row r="2524" spans="1:2" ht="15" customHeight="1" x14ac:dyDescent="0.25">
      <c r="A2524" s="555" t="s">
        <v>5928</v>
      </c>
      <c r="B2524" s="555" t="s">
        <v>5929</v>
      </c>
    </row>
    <row r="2525" spans="1:2" ht="15" customHeight="1" x14ac:dyDescent="0.25">
      <c r="A2525" s="555" t="s">
        <v>5930</v>
      </c>
      <c r="B2525" s="555" t="s">
        <v>5931</v>
      </c>
    </row>
    <row r="2526" spans="1:2" ht="15" customHeight="1" x14ac:dyDescent="0.25">
      <c r="A2526" s="555" t="s">
        <v>5932</v>
      </c>
      <c r="B2526" s="555" t="s">
        <v>5933</v>
      </c>
    </row>
    <row r="2527" spans="1:2" ht="15" customHeight="1" x14ac:dyDescent="0.25">
      <c r="A2527" s="555" t="s">
        <v>5934</v>
      </c>
      <c r="B2527" s="555" t="s">
        <v>5935</v>
      </c>
    </row>
    <row r="2528" spans="1:2" ht="15" customHeight="1" x14ac:dyDescent="0.25">
      <c r="A2528" s="555" t="s">
        <v>5936</v>
      </c>
      <c r="B2528" s="555" t="s">
        <v>5937</v>
      </c>
    </row>
    <row r="2529" spans="1:2" ht="15" customHeight="1" x14ac:dyDescent="0.25">
      <c r="A2529" s="555" t="s">
        <v>5938</v>
      </c>
      <c r="B2529" s="555" t="s">
        <v>5939</v>
      </c>
    </row>
    <row r="2530" spans="1:2" ht="15" customHeight="1" x14ac:dyDescent="0.25">
      <c r="A2530" s="555" t="s">
        <v>5940</v>
      </c>
      <c r="B2530" s="555" t="s">
        <v>5941</v>
      </c>
    </row>
    <row r="2531" spans="1:2" ht="15" customHeight="1" x14ac:dyDescent="0.25">
      <c r="A2531" s="555" t="s">
        <v>5942</v>
      </c>
      <c r="B2531" s="555" t="s">
        <v>5943</v>
      </c>
    </row>
    <row r="2532" spans="1:2" ht="15" customHeight="1" x14ac:dyDescent="0.25">
      <c r="A2532" s="555" t="s">
        <v>5944</v>
      </c>
      <c r="B2532" s="555" t="s">
        <v>5945</v>
      </c>
    </row>
    <row r="2533" spans="1:2" ht="15" customHeight="1" x14ac:dyDescent="0.25">
      <c r="A2533" s="555" t="s">
        <v>5946</v>
      </c>
      <c r="B2533" s="555" t="s">
        <v>5947</v>
      </c>
    </row>
    <row r="2534" spans="1:2" ht="15" customHeight="1" x14ac:dyDescent="0.25">
      <c r="A2534" s="555" t="s">
        <v>5948</v>
      </c>
      <c r="B2534" s="555" t="s">
        <v>5949</v>
      </c>
    </row>
    <row r="2535" spans="1:2" ht="15" customHeight="1" x14ac:dyDescent="0.25">
      <c r="A2535" s="555" t="s">
        <v>5950</v>
      </c>
      <c r="B2535" s="555" t="s">
        <v>5951</v>
      </c>
    </row>
    <row r="2536" spans="1:2" ht="15" customHeight="1" x14ac:dyDescent="0.25">
      <c r="A2536" s="555" t="s">
        <v>5952</v>
      </c>
      <c r="B2536" s="555" t="s">
        <v>5953</v>
      </c>
    </row>
    <row r="2537" spans="1:2" ht="15" customHeight="1" x14ac:dyDescent="0.25">
      <c r="A2537" s="555" t="s">
        <v>5954</v>
      </c>
      <c r="B2537" s="555" t="s">
        <v>5955</v>
      </c>
    </row>
    <row r="2538" spans="1:2" ht="15" customHeight="1" x14ac:dyDescent="0.25">
      <c r="A2538" s="555" t="s">
        <v>5956</v>
      </c>
      <c r="B2538" s="555" t="s">
        <v>5957</v>
      </c>
    </row>
    <row r="2539" spans="1:2" ht="15" customHeight="1" x14ac:dyDescent="0.25">
      <c r="A2539" s="555" t="s">
        <v>5958</v>
      </c>
      <c r="B2539" s="555" t="s">
        <v>5959</v>
      </c>
    </row>
    <row r="2540" spans="1:2" ht="15" customHeight="1" x14ac:dyDescent="0.25">
      <c r="A2540" s="555" t="s">
        <v>5960</v>
      </c>
      <c r="B2540" s="555" t="s">
        <v>5961</v>
      </c>
    </row>
    <row r="2541" spans="1:2" ht="15" customHeight="1" x14ac:dyDescent="0.25">
      <c r="A2541" s="555" t="s">
        <v>5962</v>
      </c>
      <c r="B2541" s="555" t="s">
        <v>5963</v>
      </c>
    </row>
    <row r="2542" spans="1:2" ht="15" customHeight="1" x14ac:dyDescent="0.25">
      <c r="A2542" s="555" t="s">
        <v>5964</v>
      </c>
      <c r="B2542" s="555" t="s">
        <v>5965</v>
      </c>
    </row>
    <row r="2543" spans="1:2" ht="15" customHeight="1" x14ac:dyDescent="0.25">
      <c r="A2543" s="555" t="s">
        <v>5966</v>
      </c>
      <c r="B2543" s="555" t="s">
        <v>5967</v>
      </c>
    </row>
    <row r="2544" spans="1:2" ht="15" customHeight="1" x14ac:dyDescent="0.25">
      <c r="A2544" s="555" t="s">
        <v>5968</v>
      </c>
      <c r="B2544" s="555" t="s">
        <v>5969</v>
      </c>
    </row>
    <row r="2545" spans="1:2" ht="15" customHeight="1" x14ac:dyDescent="0.25">
      <c r="A2545" s="555" t="s">
        <v>5970</v>
      </c>
      <c r="B2545" s="555" t="s">
        <v>5971</v>
      </c>
    </row>
    <row r="2546" spans="1:2" ht="15" customHeight="1" x14ac:dyDescent="0.25">
      <c r="A2546" s="555" t="s">
        <v>5972</v>
      </c>
      <c r="B2546" s="555" t="s">
        <v>5973</v>
      </c>
    </row>
    <row r="2547" spans="1:2" ht="15" customHeight="1" x14ac:dyDescent="0.25">
      <c r="A2547" s="555" t="s">
        <v>5974</v>
      </c>
      <c r="B2547" s="555" t="s">
        <v>5975</v>
      </c>
    </row>
    <row r="2548" spans="1:2" ht="15" customHeight="1" x14ac:dyDescent="0.25">
      <c r="A2548" s="555" t="s">
        <v>5976</v>
      </c>
      <c r="B2548" s="555" t="s">
        <v>5977</v>
      </c>
    </row>
    <row r="2549" spans="1:2" ht="15" customHeight="1" x14ac:dyDescent="0.25">
      <c r="A2549" s="555" t="s">
        <v>5978</v>
      </c>
      <c r="B2549" s="555" t="s">
        <v>5979</v>
      </c>
    </row>
    <row r="2550" spans="1:2" ht="15" customHeight="1" x14ac:dyDescent="0.25">
      <c r="A2550" s="555" t="s">
        <v>5980</v>
      </c>
      <c r="B2550" s="555" t="s">
        <v>5981</v>
      </c>
    </row>
    <row r="2551" spans="1:2" ht="15" customHeight="1" x14ac:dyDescent="0.25">
      <c r="A2551" s="555" t="s">
        <v>5982</v>
      </c>
      <c r="B2551" s="555" t="s">
        <v>5983</v>
      </c>
    </row>
    <row r="2552" spans="1:2" ht="15" customHeight="1" x14ac:dyDescent="0.25">
      <c r="A2552" s="555" t="s">
        <v>5984</v>
      </c>
      <c r="B2552" s="555" t="s">
        <v>5985</v>
      </c>
    </row>
    <row r="2553" spans="1:2" ht="15" customHeight="1" x14ac:dyDescent="0.25">
      <c r="A2553" s="555" t="s">
        <v>5986</v>
      </c>
      <c r="B2553" s="555" t="s">
        <v>5987</v>
      </c>
    </row>
    <row r="2554" spans="1:2" ht="15" customHeight="1" x14ac:dyDescent="0.25">
      <c r="A2554" s="555" t="s">
        <v>5988</v>
      </c>
      <c r="B2554" s="555" t="s">
        <v>5989</v>
      </c>
    </row>
    <row r="2555" spans="1:2" ht="15" customHeight="1" x14ac:dyDescent="0.25">
      <c r="A2555" s="555" t="s">
        <v>5990</v>
      </c>
      <c r="B2555" s="555" t="s">
        <v>5991</v>
      </c>
    </row>
    <row r="2556" spans="1:2" ht="15" customHeight="1" x14ac:dyDescent="0.25">
      <c r="A2556" s="555" t="s">
        <v>5992</v>
      </c>
      <c r="B2556" s="555" t="s">
        <v>5993</v>
      </c>
    </row>
    <row r="2557" spans="1:2" ht="15" customHeight="1" x14ac:dyDescent="0.25">
      <c r="A2557" s="555" t="s">
        <v>5994</v>
      </c>
      <c r="B2557" s="555" t="s">
        <v>5995</v>
      </c>
    </row>
    <row r="2558" spans="1:2" ht="15" customHeight="1" x14ac:dyDescent="0.25">
      <c r="A2558" s="555" t="s">
        <v>5996</v>
      </c>
      <c r="B2558" s="555" t="s">
        <v>5997</v>
      </c>
    </row>
    <row r="2559" spans="1:2" ht="15" customHeight="1" x14ac:dyDescent="0.25">
      <c r="A2559" s="555" t="s">
        <v>5998</v>
      </c>
      <c r="B2559" s="555" t="s">
        <v>5999</v>
      </c>
    </row>
    <row r="2560" spans="1:2" ht="15" customHeight="1" x14ac:dyDescent="0.25">
      <c r="A2560" s="555" t="s">
        <v>6000</v>
      </c>
      <c r="B2560" s="555" t="s">
        <v>6001</v>
      </c>
    </row>
    <row r="2561" spans="1:2" ht="15" customHeight="1" x14ac:dyDescent="0.25">
      <c r="A2561" s="555" t="s">
        <v>6002</v>
      </c>
      <c r="B2561" s="555" t="s">
        <v>6003</v>
      </c>
    </row>
    <row r="2562" spans="1:2" ht="15" customHeight="1" x14ac:dyDescent="0.25">
      <c r="A2562" s="555" t="s">
        <v>6004</v>
      </c>
      <c r="B2562" s="555" t="s">
        <v>6005</v>
      </c>
    </row>
    <row r="2563" spans="1:2" ht="15" customHeight="1" x14ac:dyDescent="0.25">
      <c r="A2563" s="555" t="s">
        <v>6006</v>
      </c>
      <c r="B2563" s="555" t="s">
        <v>6007</v>
      </c>
    </row>
    <row r="2564" spans="1:2" ht="15" customHeight="1" x14ac:dyDescent="0.25">
      <c r="A2564" s="555" t="s">
        <v>6008</v>
      </c>
      <c r="B2564" s="555" t="s">
        <v>6009</v>
      </c>
    </row>
    <row r="2565" spans="1:2" ht="15" customHeight="1" x14ac:dyDescent="0.25">
      <c r="A2565" s="555" t="s">
        <v>6010</v>
      </c>
      <c r="B2565" s="555" t="s">
        <v>6011</v>
      </c>
    </row>
    <row r="2566" spans="1:2" ht="15" customHeight="1" x14ac:dyDescent="0.25">
      <c r="A2566" s="555" t="s">
        <v>6012</v>
      </c>
      <c r="B2566" s="555" t="s">
        <v>6013</v>
      </c>
    </row>
    <row r="2567" spans="1:2" ht="15" customHeight="1" x14ac:dyDescent="0.25">
      <c r="A2567" s="555" t="s">
        <v>6014</v>
      </c>
      <c r="B2567" s="555" t="s">
        <v>6015</v>
      </c>
    </row>
    <row r="2568" spans="1:2" ht="15" customHeight="1" x14ac:dyDescent="0.25">
      <c r="A2568" s="555" t="s">
        <v>6016</v>
      </c>
      <c r="B2568" s="555" t="s">
        <v>6017</v>
      </c>
    </row>
    <row r="2569" spans="1:2" ht="15" customHeight="1" x14ac:dyDescent="0.25">
      <c r="A2569" s="555" t="s">
        <v>6018</v>
      </c>
      <c r="B2569" s="555" t="s">
        <v>6019</v>
      </c>
    </row>
    <row r="2570" spans="1:2" ht="15" customHeight="1" x14ac:dyDescent="0.25">
      <c r="A2570" s="555" t="s">
        <v>6020</v>
      </c>
      <c r="B2570" s="555" t="s">
        <v>6021</v>
      </c>
    </row>
    <row r="2571" spans="1:2" ht="15" customHeight="1" x14ac:dyDescent="0.25">
      <c r="A2571" s="555" t="s">
        <v>6022</v>
      </c>
      <c r="B2571" s="555" t="s">
        <v>6023</v>
      </c>
    </row>
    <row r="2572" spans="1:2" ht="15" customHeight="1" x14ac:dyDescent="0.25">
      <c r="A2572" s="555" t="s">
        <v>6024</v>
      </c>
      <c r="B2572" s="555" t="s">
        <v>6025</v>
      </c>
    </row>
    <row r="2573" spans="1:2" ht="15" customHeight="1" x14ac:dyDescent="0.25">
      <c r="A2573" s="555" t="s">
        <v>6026</v>
      </c>
      <c r="B2573" s="555" t="s">
        <v>6027</v>
      </c>
    </row>
    <row r="2574" spans="1:2" ht="15" customHeight="1" x14ac:dyDescent="0.25">
      <c r="A2574" s="555" t="s">
        <v>6028</v>
      </c>
      <c r="B2574" s="555" t="s">
        <v>6029</v>
      </c>
    </row>
    <row r="2575" spans="1:2" ht="15" customHeight="1" x14ac:dyDescent="0.25">
      <c r="A2575" s="555" t="s">
        <v>6030</v>
      </c>
      <c r="B2575" s="555" t="s">
        <v>6031</v>
      </c>
    </row>
    <row r="2576" spans="1:2" ht="15" customHeight="1" x14ac:dyDescent="0.25">
      <c r="A2576" s="555" t="s">
        <v>6032</v>
      </c>
      <c r="B2576" s="555" t="s">
        <v>6033</v>
      </c>
    </row>
    <row r="2577" spans="1:2" ht="15" customHeight="1" x14ac:dyDescent="0.25">
      <c r="A2577" s="555" t="s">
        <v>6034</v>
      </c>
      <c r="B2577" s="555" t="s">
        <v>6035</v>
      </c>
    </row>
    <row r="2578" spans="1:2" ht="15" customHeight="1" x14ac:dyDescent="0.25">
      <c r="A2578" s="555" t="s">
        <v>6036</v>
      </c>
      <c r="B2578" s="555" t="s">
        <v>6037</v>
      </c>
    </row>
    <row r="2579" spans="1:2" ht="15" customHeight="1" x14ac:dyDescent="0.25">
      <c r="A2579" s="555" t="s">
        <v>6038</v>
      </c>
      <c r="B2579" s="555" t="s">
        <v>6039</v>
      </c>
    </row>
    <row r="2580" spans="1:2" ht="15" customHeight="1" x14ac:dyDescent="0.25">
      <c r="A2580" s="555" t="s">
        <v>6040</v>
      </c>
      <c r="B2580" s="555" t="s">
        <v>6041</v>
      </c>
    </row>
    <row r="2581" spans="1:2" ht="15" customHeight="1" x14ac:dyDescent="0.25">
      <c r="A2581" s="555" t="s">
        <v>6042</v>
      </c>
      <c r="B2581" s="555" t="s">
        <v>6043</v>
      </c>
    </row>
    <row r="2582" spans="1:2" ht="15" customHeight="1" x14ac:dyDescent="0.25">
      <c r="A2582" s="555" t="s">
        <v>6044</v>
      </c>
      <c r="B2582" s="555" t="s">
        <v>6045</v>
      </c>
    </row>
    <row r="2583" spans="1:2" ht="15" customHeight="1" x14ac:dyDescent="0.25">
      <c r="A2583" s="555" t="s">
        <v>6046</v>
      </c>
      <c r="B2583" s="555" t="s">
        <v>6047</v>
      </c>
    </row>
    <row r="2584" spans="1:2" ht="15" customHeight="1" x14ac:dyDescent="0.25">
      <c r="A2584" s="555" t="s">
        <v>6048</v>
      </c>
      <c r="B2584" s="555" t="s">
        <v>6049</v>
      </c>
    </row>
    <row r="2585" spans="1:2" ht="15" customHeight="1" x14ac:dyDescent="0.25">
      <c r="A2585" s="555" t="s">
        <v>6050</v>
      </c>
      <c r="B2585" s="555" t="s">
        <v>6051</v>
      </c>
    </row>
    <row r="2586" spans="1:2" ht="15" customHeight="1" x14ac:dyDescent="0.25">
      <c r="A2586" s="555" t="s">
        <v>6052</v>
      </c>
      <c r="B2586" s="555" t="s">
        <v>6053</v>
      </c>
    </row>
    <row r="2587" spans="1:2" ht="15" customHeight="1" x14ac:dyDescent="0.25">
      <c r="A2587" s="555" t="s">
        <v>6054</v>
      </c>
      <c r="B2587" s="555" t="s">
        <v>6055</v>
      </c>
    </row>
    <row r="2588" spans="1:2" ht="15" customHeight="1" x14ac:dyDescent="0.25">
      <c r="A2588" s="555" t="s">
        <v>6056</v>
      </c>
      <c r="B2588" s="555" t="s">
        <v>6057</v>
      </c>
    </row>
    <row r="2589" spans="1:2" ht="15" customHeight="1" x14ac:dyDescent="0.25">
      <c r="A2589" s="555" t="s">
        <v>6058</v>
      </c>
      <c r="B2589" s="555" t="s">
        <v>6059</v>
      </c>
    </row>
    <row r="2590" spans="1:2" ht="15" customHeight="1" x14ac:dyDescent="0.25">
      <c r="A2590" s="555" t="s">
        <v>6060</v>
      </c>
      <c r="B2590" s="555" t="s">
        <v>6061</v>
      </c>
    </row>
    <row r="2591" spans="1:2" ht="15" customHeight="1" x14ac:dyDescent="0.25">
      <c r="A2591" s="555" t="s">
        <v>6062</v>
      </c>
      <c r="B2591" s="555" t="s">
        <v>6063</v>
      </c>
    </row>
    <row r="2592" spans="1:2" ht="15" customHeight="1" x14ac:dyDescent="0.25">
      <c r="A2592" s="555" t="s">
        <v>6064</v>
      </c>
      <c r="B2592" s="555" t="s">
        <v>6065</v>
      </c>
    </row>
    <row r="2593" spans="1:2" ht="15" customHeight="1" x14ac:dyDescent="0.25">
      <c r="A2593" s="555" t="s">
        <v>6066</v>
      </c>
      <c r="B2593" s="555" t="s">
        <v>6067</v>
      </c>
    </row>
    <row r="2594" spans="1:2" ht="15" customHeight="1" x14ac:dyDescent="0.25">
      <c r="A2594" s="555" t="s">
        <v>6068</v>
      </c>
      <c r="B2594" s="555" t="s">
        <v>6069</v>
      </c>
    </row>
    <row r="2595" spans="1:2" ht="15" customHeight="1" x14ac:dyDescent="0.25">
      <c r="A2595" s="555" t="s">
        <v>6070</v>
      </c>
      <c r="B2595" s="555" t="s">
        <v>6071</v>
      </c>
    </row>
    <row r="2596" spans="1:2" ht="15" customHeight="1" x14ac:dyDescent="0.25">
      <c r="A2596" s="555" t="s">
        <v>6072</v>
      </c>
      <c r="B2596" s="555" t="s">
        <v>6073</v>
      </c>
    </row>
    <row r="2597" spans="1:2" ht="15" customHeight="1" x14ac:dyDescent="0.25">
      <c r="A2597" s="555" t="s">
        <v>6074</v>
      </c>
      <c r="B2597" s="555" t="s">
        <v>6075</v>
      </c>
    </row>
    <row r="2598" spans="1:2" ht="15" customHeight="1" x14ac:dyDescent="0.25">
      <c r="A2598" s="555" t="s">
        <v>6076</v>
      </c>
      <c r="B2598" s="555" t="s">
        <v>6077</v>
      </c>
    </row>
    <row r="2599" spans="1:2" ht="15" customHeight="1" x14ac:dyDescent="0.25">
      <c r="A2599" s="555" t="s">
        <v>6078</v>
      </c>
      <c r="B2599" s="555" t="s">
        <v>6079</v>
      </c>
    </row>
    <row r="2600" spans="1:2" ht="15" customHeight="1" x14ac:dyDescent="0.25">
      <c r="A2600" s="555" t="s">
        <v>6080</v>
      </c>
      <c r="B2600" s="555" t="s">
        <v>6081</v>
      </c>
    </row>
    <row r="2601" spans="1:2" ht="15" customHeight="1" x14ac:dyDescent="0.25">
      <c r="A2601" s="555" t="s">
        <v>6082</v>
      </c>
      <c r="B2601" s="555" t="s">
        <v>6083</v>
      </c>
    </row>
    <row r="2602" spans="1:2" ht="15" customHeight="1" x14ac:dyDescent="0.25">
      <c r="A2602" s="555" t="s">
        <v>6084</v>
      </c>
      <c r="B2602" s="555" t="s">
        <v>6085</v>
      </c>
    </row>
    <row r="2603" spans="1:2" ht="15" customHeight="1" x14ac:dyDescent="0.25">
      <c r="A2603" s="555" t="s">
        <v>6086</v>
      </c>
      <c r="B2603" s="555" t="s">
        <v>6087</v>
      </c>
    </row>
    <row r="2604" spans="1:2" ht="15" customHeight="1" x14ac:dyDescent="0.25">
      <c r="A2604" s="555" t="s">
        <v>6088</v>
      </c>
      <c r="B2604" s="555" t="s">
        <v>6089</v>
      </c>
    </row>
    <row r="2605" spans="1:2" ht="15" customHeight="1" x14ac:dyDescent="0.25">
      <c r="A2605" s="555" t="s">
        <v>6090</v>
      </c>
      <c r="B2605" s="555" t="s">
        <v>6091</v>
      </c>
    </row>
    <row r="2606" spans="1:2" ht="15" customHeight="1" x14ac:dyDescent="0.25">
      <c r="A2606" s="555" t="s">
        <v>6092</v>
      </c>
      <c r="B2606" s="555" t="s">
        <v>6093</v>
      </c>
    </row>
    <row r="2607" spans="1:2" ht="15" customHeight="1" x14ac:dyDescent="0.25">
      <c r="A2607" s="555" t="s">
        <v>6094</v>
      </c>
      <c r="B2607" s="555" t="s">
        <v>6095</v>
      </c>
    </row>
    <row r="2608" spans="1:2" ht="15" customHeight="1" x14ac:dyDescent="0.25">
      <c r="A2608" s="555" t="s">
        <v>6096</v>
      </c>
      <c r="B2608" s="555" t="s">
        <v>6097</v>
      </c>
    </row>
    <row r="2609" spans="1:2" ht="15" customHeight="1" x14ac:dyDescent="0.25">
      <c r="A2609" s="555" t="s">
        <v>6098</v>
      </c>
      <c r="B2609" s="555" t="s">
        <v>6099</v>
      </c>
    </row>
    <row r="2610" spans="1:2" ht="15" customHeight="1" x14ac:dyDescent="0.25">
      <c r="A2610" s="555" t="s">
        <v>6100</v>
      </c>
      <c r="B2610" s="555" t="s">
        <v>6101</v>
      </c>
    </row>
    <row r="2611" spans="1:2" ht="15" customHeight="1" x14ac:dyDescent="0.25">
      <c r="A2611" s="555" t="s">
        <v>6102</v>
      </c>
      <c r="B2611" s="555" t="s">
        <v>6103</v>
      </c>
    </row>
    <row r="2612" spans="1:2" ht="15" customHeight="1" x14ac:dyDescent="0.25">
      <c r="A2612" s="555" t="s">
        <v>6104</v>
      </c>
      <c r="B2612" s="555" t="s">
        <v>6105</v>
      </c>
    </row>
    <row r="2613" spans="1:2" ht="15" customHeight="1" x14ac:dyDescent="0.25">
      <c r="A2613" s="556" t="s">
        <v>6106</v>
      </c>
      <c r="B2613" s="556" t="s">
        <v>6107</v>
      </c>
    </row>
    <row r="2614" spans="1:2" ht="15" customHeight="1" x14ac:dyDescent="0.25">
      <c r="A2614" s="556" t="s">
        <v>6108</v>
      </c>
      <c r="B2614" s="556" t="s">
        <v>6109</v>
      </c>
    </row>
    <row r="2615" spans="1:2" ht="15" customHeight="1" x14ac:dyDescent="0.25">
      <c r="A2615" s="556" t="s">
        <v>6110</v>
      </c>
      <c r="B2615" s="556" t="s">
        <v>6111</v>
      </c>
    </row>
    <row r="2616" spans="1:2" ht="15" customHeight="1" x14ac:dyDescent="0.25">
      <c r="A2616" s="556" t="s">
        <v>6112</v>
      </c>
      <c r="B2616" s="556" t="s">
        <v>6113</v>
      </c>
    </row>
    <row r="2617" spans="1:2" ht="15" customHeight="1" x14ac:dyDescent="0.25">
      <c r="A2617" s="556" t="s">
        <v>6114</v>
      </c>
      <c r="B2617" s="556" t="s">
        <v>6115</v>
      </c>
    </row>
    <row r="2618" spans="1:2" ht="15" customHeight="1" x14ac:dyDescent="0.25">
      <c r="A2618" s="556" t="s">
        <v>6116</v>
      </c>
      <c r="B2618" s="556" t="s">
        <v>6117</v>
      </c>
    </row>
    <row r="2619" spans="1:2" ht="15" customHeight="1" x14ac:dyDescent="0.25">
      <c r="A2619" s="556" t="s">
        <v>6118</v>
      </c>
      <c r="B2619" s="556" t="s">
        <v>6119</v>
      </c>
    </row>
    <row r="2620" spans="1:2" ht="15" customHeight="1" x14ac:dyDescent="0.25">
      <c r="A2620" s="556" t="s">
        <v>6120</v>
      </c>
      <c r="B2620" s="556" t="s">
        <v>6121</v>
      </c>
    </row>
    <row r="2621" spans="1:2" ht="15" customHeight="1" x14ac:dyDescent="0.25">
      <c r="A2621" s="556" t="s">
        <v>6122</v>
      </c>
      <c r="B2621" s="556" t="s">
        <v>6123</v>
      </c>
    </row>
    <row r="2622" spans="1:2" ht="15" customHeight="1" x14ac:dyDescent="0.25">
      <c r="A2622" s="556" t="s">
        <v>6124</v>
      </c>
      <c r="B2622" s="556" t="s">
        <v>6125</v>
      </c>
    </row>
    <row r="2623" spans="1:2" ht="15" customHeight="1" x14ac:dyDescent="0.25">
      <c r="A2623" s="556" t="s">
        <v>6126</v>
      </c>
      <c r="B2623" s="556" t="s">
        <v>6127</v>
      </c>
    </row>
    <row r="2624" spans="1:2" ht="15" customHeight="1" x14ac:dyDescent="0.25">
      <c r="A2624" s="556" t="s">
        <v>6128</v>
      </c>
      <c r="B2624" s="556" t="s">
        <v>6129</v>
      </c>
    </row>
    <row r="2625" spans="1:2" ht="15" customHeight="1" x14ac:dyDescent="0.25">
      <c r="A2625" s="556" t="s">
        <v>6130</v>
      </c>
      <c r="B2625" s="556" t="s">
        <v>6131</v>
      </c>
    </row>
    <row r="2626" spans="1:2" ht="15" customHeight="1" x14ac:dyDescent="0.25">
      <c r="A2626" s="556" t="s">
        <v>6132</v>
      </c>
      <c r="B2626" s="556" t="s">
        <v>6133</v>
      </c>
    </row>
    <row r="2627" spans="1:2" ht="15" customHeight="1" x14ac:dyDescent="0.25">
      <c r="A2627" s="556" t="s">
        <v>6134</v>
      </c>
      <c r="B2627" s="556" t="s">
        <v>6135</v>
      </c>
    </row>
    <row r="2628" spans="1:2" ht="15" customHeight="1" x14ac:dyDescent="0.25">
      <c r="A2628" s="556" t="s">
        <v>6136</v>
      </c>
      <c r="B2628" s="556" t="s">
        <v>6137</v>
      </c>
    </row>
    <row r="2629" spans="1:2" ht="15" customHeight="1" x14ac:dyDescent="0.25">
      <c r="A2629" s="556" t="s">
        <v>6138</v>
      </c>
      <c r="B2629" s="556" t="s">
        <v>6139</v>
      </c>
    </row>
    <row r="2630" spans="1:2" ht="15" customHeight="1" x14ac:dyDescent="0.25">
      <c r="A2630" s="556" t="s">
        <v>6140</v>
      </c>
      <c r="B2630" s="556" t="s">
        <v>6141</v>
      </c>
    </row>
    <row r="2631" spans="1:2" ht="15" customHeight="1" x14ac:dyDescent="0.25">
      <c r="A2631" s="556" t="s">
        <v>6142</v>
      </c>
      <c r="B2631" s="556" t="s">
        <v>6143</v>
      </c>
    </row>
    <row r="2632" spans="1:2" ht="15" customHeight="1" x14ac:dyDescent="0.25">
      <c r="A2632" s="556" t="s">
        <v>6144</v>
      </c>
      <c r="B2632" s="556" t="s">
        <v>6145</v>
      </c>
    </row>
    <row r="2633" spans="1:2" ht="15" customHeight="1" x14ac:dyDescent="0.25">
      <c r="A2633" s="556" t="s">
        <v>6146</v>
      </c>
      <c r="B2633" s="556" t="s">
        <v>6147</v>
      </c>
    </row>
    <row r="2634" spans="1:2" ht="15" customHeight="1" x14ac:dyDescent="0.25">
      <c r="A2634" s="556" t="s">
        <v>6148</v>
      </c>
      <c r="B2634" s="556" t="s">
        <v>6149</v>
      </c>
    </row>
    <row r="2635" spans="1:2" ht="15" customHeight="1" x14ac:dyDescent="0.25">
      <c r="A2635" s="556" t="s">
        <v>6150</v>
      </c>
      <c r="B2635" s="556" t="s">
        <v>6151</v>
      </c>
    </row>
    <row r="2636" spans="1:2" ht="15" customHeight="1" x14ac:dyDescent="0.25">
      <c r="A2636" s="556" t="s">
        <v>6152</v>
      </c>
      <c r="B2636" s="556" t="s">
        <v>6153</v>
      </c>
    </row>
    <row r="2637" spans="1:2" ht="15" customHeight="1" x14ac:dyDescent="0.25">
      <c r="A2637" s="556" t="s">
        <v>6154</v>
      </c>
      <c r="B2637" s="556" t="s">
        <v>6155</v>
      </c>
    </row>
    <row r="2638" spans="1:2" ht="15" customHeight="1" x14ac:dyDescent="0.25">
      <c r="A2638" s="556" t="s">
        <v>6156</v>
      </c>
      <c r="B2638" s="556" t="s">
        <v>6157</v>
      </c>
    </row>
    <row r="2639" spans="1:2" ht="15" customHeight="1" x14ac:dyDescent="0.25">
      <c r="A2639" s="556" t="s">
        <v>6158</v>
      </c>
      <c r="B2639" s="556" t="s">
        <v>6159</v>
      </c>
    </row>
    <row r="2640" spans="1:2" ht="15" customHeight="1" x14ac:dyDescent="0.25">
      <c r="A2640" s="556" t="s">
        <v>6160</v>
      </c>
      <c r="B2640" s="556" t="s">
        <v>6161</v>
      </c>
    </row>
    <row r="2641" spans="1:2" ht="15" customHeight="1" x14ac:dyDescent="0.25">
      <c r="A2641" s="556" t="s">
        <v>6162</v>
      </c>
      <c r="B2641" s="556" t="s">
        <v>6163</v>
      </c>
    </row>
    <row r="2642" spans="1:2" ht="15" customHeight="1" x14ac:dyDescent="0.25">
      <c r="A2642" s="556" t="s">
        <v>6164</v>
      </c>
      <c r="B2642" s="556" t="s">
        <v>6165</v>
      </c>
    </row>
    <row r="2643" spans="1:2" ht="15" customHeight="1" x14ac:dyDescent="0.25">
      <c r="A2643" s="556" t="s">
        <v>6166</v>
      </c>
      <c r="B2643" s="556" t="s">
        <v>6167</v>
      </c>
    </row>
    <row r="2644" spans="1:2" ht="15" customHeight="1" x14ac:dyDescent="0.25">
      <c r="A2644" s="556" t="s">
        <v>6168</v>
      </c>
      <c r="B2644" s="556" t="s">
        <v>6169</v>
      </c>
    </row>
    <row r="2645" spans="1:2" ht="15" customHeight="1" x14ac:dyDescent="0.25">
      <c r="A2645" s="556" t="s">
        <v>6170</v>
      </c>
      <c r="B2645" s="556" t="s">
        <v>6171</v>
      </c>
    </row>
    <row r="2646" spans="1:2" ht="15" customHeight="1" x14ac:dyDescent="0.25">
      <c r="A2646" s="556" t="s">
        <v>6172</v>
      </c>
      <c r="B2646" s="556" t="s">
        <v>6173</v>
      </c>
    </row>
    <row r="2647" spans="1:2" ht="15" customHeight="1" x14ac:dyDescent="0.25">
      <c r="A2647" s="556" t="s">
        <v>6174</v>
      </c>
      <c r="B2647" s="556" t="s">
        <v>6175</v>
      </c>
    </row>
    <row r="2648" spans="1:2" ht="15" customHeight="1" x14ac:dyDescent="0.25">
      <c r="A2648" s="556" t="s">
        <v>6176</v>
      </c>
      <c r="B2648" s="556" t="s">
        <v>6177</v>
      </c>
    </row>
    <row r="2649" spans="1:2" ht="15" customHeight="1" x14ac:dyDescent="0.25">
      <c r="A2649" s="556" t="s">
        <v>6178</v>
      </c>
      <c r="B2649" s="556" t="s">
        <v>6179</v>
      </c>
    </row>
    <row r="2650" spans="1:2" ht="15" customHeight="1" x14ac:dyDescent="0.25">
      <c r="A2650" s="556" t="s">
        <v>6180</v>
      </c>
      <c r="B2650" s="556" t="s">
        <v>6181</v>
      </c>
    </row>
    <row r="2651" spans="1:2" ht="15" customHeight="1" x14ac:dyDescent="0.25">
      <c r="A2651" s="556" t="s">
        <v>6182</v>
      </c>
      <c r="B2651" s="556" t="s">
        <v>6183</v>
      </c>
    </row>
    <row r="2652" spans="1:2" ht="15" customHeight="1" x14ac:dyDescent="0.25">
      <c r="A2652" s="556" t="s">
        <v>6184</v>
      </c>
      <c r="B2652" s="556" t="s">
        <v>6185</v>
      </c>
    </row>
    <row r="2653" spans="1:2" ht="15" customHeight="1" x14ac:dyDescent="0.25">
      <c r="A2653" s="556" t="s">
        <v>6186</v>
      </c>
      <c r="B2653" s="556" t="s">
        <v>6187</v>
      </c>
    </row>
    <row r="2654" spans="1:2" ht="15" customHeight="1" x14ac:dyDescent="0.25">
      <c r="A2654" s="556" t="s">
        <v>6188</v>
      </c>
      <c r="B2654" s="556" t="s">
        <v>6189</v>
      </c>
    </row>
    <row r="2655" spans="1:2" ht="15" customHeight="1" x14ac:dyDescent="0.25">
      <c r="A2655" s="556" t="s">
        <v>6190</v>
      </c>
      <c r="B2655" s="556" t="s">
        <v>6191</v>
      </c>
    </row>
    <row r="2656" spans="1:2" ht="15" customHeight="1" x14ac:dyDescent="0.25">
      <c r="A2656" s="556" t="s">
        <v>6192</v>
      </c>
      <c r="B2656" s="556" t="s">
        <v>6193</v>
      </c>
    </row>
    <row r="2657" spans="1:2" ht="15" customHeight="1" x14ac:dyDescent="0.25">
      <c r="A2657" s="556" t="s">
        <v>6194</v>
      </c>
      <c r="B2657" s="556" t="s">
        <v>6195</v>
      </c>
    </row>
    <row r="2658" spans="1:2" ht="15" customHeight="1" x14ac:dyDescent="0.25">
      <c r="A2658" s="556" t="s">
        <v>6196</v>
      </c>
      <c r="B2658" s="556" t="s">
        <v>6197</v>
      </c>
    </row>
    <row r="2659" spans="1:2" ht="15" customHeight="1" x14ac:dyDescent="0.25">
      <c r="A2659" s="556" t="s">
        <v>6198</v>
      </c>
      <c r="B2659" s="556" t="s">
        <v>6199</v>
      </c>
    </row>
    <row r="2660" spans="1:2" ht="15" customHeight="1" x14ac:dyDescent="0.25">
      <c r="A2660" s="556" t="s">
        <v>6200</v>
      </c>
      <c r="B2660" s="556" t="s">
        <v>6201</v>
      </c>
    </row>
    <row r="2661" spans="1:2" ht="15" customHeight="1" x14ac:dyDescent="0.25">
      <c r="A2661" s="556" t="s">
        <v>6202</v>
      </c>
      <c r="B2661" s="556" t="s">
        <v>6203</v>
      </c>
    </row>
    <row r="2662" spans="1:2" ht="15" customHeight="1" x14ac:dyDescent="0.25">
      <c r="A2662" s="556" t="s">
        <v>6204</v>
      </c>
      <c r="B2662" s="556" t="s">
        <v>6205</v>
      </c>
    </row>
    <row r="2663" spans="1:2" ht="15" customHeight="1" x14ac:dyDescent="0.25">
      <c r="A2663" s="556" t="s">
        <v>6206</v>
      </c>
      <c r="B2663" s="556" t="s">
        <v>6207</v>
      </c>
    </row>
    <row r="2664" spans="1:2" ht="15" customHeight="1" x14ac:dyDescent="0.25">
      <c r="A2664" s="556" t="s">
        <v>6208</v>
      </c>
      <c r="B2664" s="556" t="s">
        <v>6209</v>
      </c>
    </row>
    <row r="2665" spans="1:2" ht="15" customHeight="1" x14ac:dyDescent="0.25">
      <c r="A2665" s="556" t="s">
        <v>6210</v>
      </c>
      <c r="B2665" s="556" t="s">
        <v>6211</v>
      </c>
    </row>
    <row r="2666" spans="1:2" ht="15" customHeight="1" x14ac:dyDescent="0.25">
      <c r="A2666" s="556" t="s">
        <v>6212</v>
      </c>
      <c r="B2666" s="556" t="s">
        <v>6213</v>
      </c>
    </row>
    <row r="2667" spans="1:2" ht="15" customHeight="1" x14ac:dyDescent="0.25">
      <c r="A2667" s="556" t="s">
        <v>6214</v>
      </c>
      <c r="B2667" s="556" t="s">
        <v>6215</v>
      </c>
    </row>
    <row r="2668" spans="1:2" ht="15" customHeight="1" x14ac:dyDescent="0.25">
      <c r="A2668" s="556" t="s">
        <v>6216</v>
      </c>
      <c r="B2668" s="556" t="s">
        <v>6217</v>
      </c>
    </row>
    <row r="2669" spans="1:2" ht="15" customHeight="1" x14ac:dyDescent="0.25">
      <c r="A2669" s="556" t="s">
        <v>6218</v>
      </c>
      <c r="B2669" s="556" t="s">
        <v>6219</v>
      </c>
    </row>
    <row r="2670" spans="1:2" ht="15" customHeight="1" x14ac:dyDescent="0.25">
      <c r="A2670" s="556" t="s">
        <v>6220</v>
      </c>
      <c r="B2670" s="556" t="s">
        <v>6221</v>
      </c>
    </row>
    <row r="2671" spans="1:2" ht="15" customHeight="1" x14ac:dyDescent="0.25">
      <c r="A2671" s="556" t="s">
        <v>6222</v>
      </c>
      <c r="B2671" s="556" t="s">
        <v>6223</v>
      </c>
    </row>
    <row r="2672" spans="1:2" ht="15" customHeight="1" x14ac:dyDescent="0.25">
      <c r="A2672" s="556" t="s">
        <v>6224</v>
      </c>
      <c r="B2672" s="556" t="s">
        <v>6225</v>
      </c>
    </row>
    <row r="2673" spans="1:2" ht="15" customHeight="1" x14ac:dyDescent="0.25">
      <c r="A2673" s="556" t="s">
        <v>6226</v>
      </c>
      <c r="B2673" s="556" t="s">
        <v>6227</v>
      </c>
    </row>
    <row r="2674" spans="1:2" ht="15" customHeight="1" x14ac:dyDescent="0.25">
      <c r="A2674" s="556" t="s">
        <v>6228</v>
      </c>
      <c r="B2674" s="556" t="s">
        <v>6229</v>
      </c>
    </row>
    <row r="2675" spans="1:2" ht="15" customHeight="1" x14ac:dyDescent="0.25">
      <c r="A2675" s="556" t="s">
        <v>6230</v>
      </c>
      <c r="B2675" s="556" t="s">
        <v>6231</v>
      </c>
    </row>
    <row r="2676" spans="1:2" ht="15" customHeight="1" x14ac:dyDescent="0.25">
      <c r="A2676" s="556" t="s">
        <v>6232</v>
      </c>
      <c r="B2676" s="556" t="s">
        <v>6233</v>
      </c>
    </row>
    <row r="2677" spans="1:2" ht="15" customHeight="1" x14ac:dyDescent="0.25">
      <c r="A2677" s="556" t="s">
        <v>6234</v>
      </c>
      <c r="B2677" s="556" t="s">
        <v>6235</v>
      </c>
    </row>
    <row r="2678" spans="1:2" ht="15" customHeight="1" x14ac:dyDescent="0.25">
      <c r="A2678" s="556" t="s">
        <v>6236</v>
      </c>
      <c r="B2678" s="556" t="s">
        <v>6237</v>
      </c>
    </row>
    <row r="2679" spans="1:2" ht="15" customHeight="1" x14ac:dyDescent="0.25">
      <c r="A2679" s="556" t="s">
        <v>6238</v>
      </c>
      <c r="B2679" s="556" t="s">
        <v>6239</v>
      </c>
    </row>
    <row r="2680" spans="1:2" ht="15" customHeight="1" x14ac:dyDescent="0.25">
      <c r="A2680" s="556" t="s">
        <v>6240</v>
      </c>
      <c r="B2680" s="556" t="s">
        <v>6241</v>
      </c>
    </row>
    <row r="2681" spans="1:2" ht="15" customHeight="1" x14ac:dyDescent="0.25">
      <c r="A2681" s="556" t="s">
        <v>6242</v>
      </c>
      <c r="B2681" s="556" t="s">
        <v>6243</v>
      </c>
    </row>
    <row r="2682" spans="1:2" ht="15" customHeight="1" x14ac:dyDescent="0.25">
      <c r="A2682" s="556" t="s">
        <v>6244</v>
      </c>
      <c r="B2682" s="556" t="s">
        <v>6245</v>
      </c>
    </row>
    <row r="2683" spans="1:2" ht="15" customHeight="1" x14ac:dyDescent="0.25">
      <c r="A2683" s="556" t="s">
        <v>6246</v>
      </c>
      <c r="B2683" s="556" t="s">
        <v>6247</v>
      </c>
    </row>
    <row r="2684" spans="1:2" ht="15" customHeight="1" x14ac:dyDescent="0.25">
      <c r="A2684" s="556" t="s">
        <v>6248</v>
      </c>
      <c r="B2684" s="556" t="s">
        <v>6249</v>
      </c>
    </row>
    <row r="2685" spans="1:2" ht="15" customHeight="1" x14ac:dyDescent="0.25">
      <c r="A2685" s="556" t="s">
        <v>6250</v>
      </c>
      <c r="B2685" s="556" t="s">
        <v>6251</v>
      </c>
    </row>
    <row r="2686" spans="1:2" ht="15" customHeight="1" x14ac:dyDescent="0.25">
      <c r="A2686" s="556" t="s">
        <v>6252</v>
      </c>
      <c r="B2686" s="556" t="s">
        <v>6253</v>
      </c>
    </row>
    <row r="2687" spans="1:2" ht="15" customHeight="1" x14ac:dyDescent="0.25">
      <c r="A2687" s="556" t="s">
        <v>6254</v>
      </c>
      <c r="B2687" s="556" t="s">
        <v>6255</v>
      </c>
    </row>
    <row r="2688" spans="1:2" ht="15" customHeight="1" x14ac:dyDescent="0.25">
      <c r="A2688" s="556" t="s">
        <v>6256</v>
      </c>
      <c r="B2688" s="556" t="s">
        <v>6257</v>
      </c>
    </row>
    <row r="2689" spans="1:2" ht="15" customHeight="1" x14ac:dyDescent="0.25">
      <c r="A2689" s="556" t="s">
        <v>6258</v>
      </c>
      <c r="B2689" s="556" t="s">
        <v>6259</v>
      </c>
    </row>
    <row r="2690" spans="1:2" ht="15" customHeight="1" x14ac:dyDescent="0.25">
      <c r="A2690" s="556" t="s">
        <v>6260</v>
      </c>
      <c r="B2690" s="556" t="s">
        <v>6261</v>
      </c>
    </row>
    <row r="2691" spans="1:2" ht="15" customHeight="1" x14ac:dyDescent="0.25">
      <c r="A2691" s="556" t="s">
        <v>6262</v>
      </c>
      <c r="B2691" s="556" t="s">
        <v>6263</v>
      </c>
    </row>
    <row r="2692" spans="1:2" ht="15" customHeight="1" x14ac:dyDescent="0.25">
      <c r="A2692" s="556" t="s">
        <v>6264</v>
      </c>
      <c r="B2692" s="556" t="s">
        <v>6265</v>
      </c>
    </row>
    <row r="2693" spans="1:2" ht="15" customHeight="1" x14ac:dyDescent="0.25">
      <c r="A2693" s="556" t="s">
        <v>6266</v>
      </c>
      <c r="B2693" s="556" t="s">
        <v>6267</v>
      </c>
    </row>
    <row r="2694" spans="1:2" ht="15" customHeight="1" x14ac:dyDescent="0.25">
      <c r="A2694" s="556" t="s">
        <v>6268</v>
      </c>
      <c r="B2694" s="556" t="s">
        <v>6269</v>
      </c>
    </row>
    <row r="2695" spans="1:2" ht="15" customHeight="1" x14ac:dyDescent="0.25">
      <c r="A2695" s="556" t="s">
        <v>6270</v>
      </c>
      <c r="B2695" s="556" t="s">
        <v>6271</v>
      </c>
    </row>
    <row r="2696" spans="1:2" ht="15" customHeight="1" x14ac:dyDescent="0.25">
      <c r="A2696" s="556" t="s">
        <v>6272</v>
      </c>
      <c r="B2696" s="556" t="s">
        <v>6273</v>
      </c>
    </row>
    <row r="2697" spans="1:2" ht="15" customHeight="1" x14ac:dyDescent="0.25">
      <c r="A2697" s="556" t="s">
        <v>6274</v>
      </c>
      <c r="B2697" s="556" t="s">
        <v>6275</v>
      </c>
    </row>
    <row r="2698" spans="1:2" ht="15" customHeight="1" x14ac:dyDescent="0.25">
      <c r="A2698" s="556" t="s">
        <v>6276</v>
      </c>
      <c r="B2698" s="556" t="s">
        <v>6277</v>
      </c>
    </row>
    <row r="2699" spans="1:2" ht="15" customHeight="1" x14ac:dyDescent="0.25">
      <c r="A2699" s="556" t="s">
        <v>6278</v>
      </c>
      <c r="B2699" s="556" t="s">
        <v>6279</v>
      </c>
    </row>
    <row r="2700" spans="1:2" ht="15" customHeight="1" x14ac:dyDescent="0.25">
      <c r="A2700" s="556" t="s">
        <v>6280</v>
      </c>
      <c r="B2700" s="556" t="s">
        <v>6281</v>
      </c>
    </row>
    <row r="2701" spans="1:2" ht="15" customHeight="1" x14ac:dyDescent="0.25">
      <c r="A2701" s="556" t="s">
        <v>6282</v>
      </c>
      <c r="B2701" s="556" t="s">
        <v>6283</v>
      </c>
    </row>
    <row r="2702" spans="1:2" ht="15" customHeight="1" x14ac:dyDescent="0.25">
      <c r="A2702" s="556" t="s">
        <v>6284</v>
      </c>
      <c r="B2702" s="556" t="s">
        <v>6285</v>
      </c>
    </row>
    <row r="2703" spans="1:2" ht="15" customHeight="1" x14ac:dyDescent="0.25">
      <c r="A2703" s="556" t="s">
        <v>6286</v>
      </c>
      <c r="B2703" s="556" t="s">
        <v>6287</v>
      </c>
    </row>
    <row r="2704" spans="1:2" ht="15" customHeight="1" x14ac:dyDescent="0.25">
      <c r="A2704" s="556" t="s">
        <v>6288</v>
      </c>
      <c r="B2704" s="556" t="s">
        <v>6289</v>
      </c>
    </row>
    <row r="2705" spans="1:2" ht="15" customHeight="1" x14ac:dyDescent="0.25">
      <c r="A2705" s="556" t="s">
        <v>6290</v>
      </c>
      <c r="B2705" s="556" t="s">
        <v>6291</v>
      </c>
    </row>
    <row r="2706" spans="1:2" ht="15" customHeight="1" x14ac:dyDescent="0.25">
      <c r="A2706" s="556" t="s">
        <v>6292</v>
      </c>
      <c r="B2706" s="556" t="s">
        <v>6293</v>
      </c>
    </row>
    <row r="2707" spans="1:2" ht="15" customHeight="1" x14ac:dyDescent="0.25">
      <c r="A2707" s="556" t="s">
        <v>6294</v>
      </c>
      <c r="B2707" s="556" t="s">
        <v>6295</v>
      </c>
    </row>
    <row r="2708" spans="1:2" ht="15" customHeight="1" x14ac:dyDescent="0.25">
      <c r="A2708" s="556" t="s">
        <v>6296</v>
      </c>
      <c r="B2708" s="556" t="s">
        <v>6297</v>
      </c>
    </row>
    <row r="2709" spans="1:2" ht="15" customHeight="1" x14ac:dyDescent="0.25">
      <c r="A2709" s="556" t="s">
        <v>6298</v>
      </c>
      <c r="B2709" s="556" t="s">
        <v>6299</v>
      </c>
    </row>
    <row r="2710" spans="1:2" ht="15" customHeight="1" x14ac:dyDescent="0.25">
      <c r="A2710" s="556" t="s">
        <v>6300</v>
      </c>
      <c r="B2710" s="556" t="s">
        <v>6301</v>
      </c>
    </row>
    <row r="2711" spans="1:2" ht="15" customHeight="1" x14ac:dyDescent="0.25">
      <c r="A2711" s="556" t="s">
        <v>6302</v>
      </c>
      <c r="B2711" s="556" t="s">
        <v>6303</v>
      </c>
    </row>
    <row r="2712" spans="1:2" ht="15" customHeight="1" x14ac:dyDescent="0.25">
      <c r="A2712" s="556" t="s">
        <v>6304</v>
      </c>
      <c r="B2712" s="556" t="s">
        <v>6305</v>
      </c>
    </row>
    <row r="2713" spans="1:2" ht="15" customHeight="1" x14ac:dyDescent="0.25">
      <c r="A2713" s="556" t="s">
        <v>6306</v>
      </c>
      <c r="B2713" s="556" t="s">
        <v>6307</v>
      </c>
    </row>
    <row r="2714" spans="1:2" ht="15" customHeight="1" x14ac:dyDescent="0.25">
      <c r="A2714" s="556" t="s">
        <v>6308</v>
      </c>
      <c r="B2714" s="556" t="s">
        <v>6309</v>
      </c>
    </row>
    <row r="2715" spans="1:2" ht="15" customHeight="1" x14ac:dyDescent="0.25">
      <c r="A2715" s="556" t="s">
        <v>6310</v>
      </c>
      <c r="B2715" s="556" t="s">
        <v>6311</v>
      </c>
    </row>
    <row r="2716" spans="1:2" ht="15" customHeight="1" x14ac:dyDescent="0.25">
      <c r="A2716" s="556" t="s">
        <v>6312</v>
      </c>
      <c r="B2716" s="556" t="s">
        <v>6313</v>
      </c>
    </row>
    <row r="2717" spans="1:2" ht="15" customHeight="1" x14ac:dyDescent="0.25">
      <c r="A2717" s="556" t="s">
        <v>6314</v>
      </c>
      <c r="B2717" s="556" t="s">
        <v>6315</v>
      </c>
    </row>
    <row r="2718" spans="1:2" ht="15" customHeight="1" x14ac:dyDescent="0.25">
      <c r="A2718" s="556" t="s">
        <v>6316</v>
      </c>
      <c r="B2718" s="556" t="s">
        <v>6317</v>
      </c>
    </row>
    <row r="2719" spans="1:2" ht="15" customHeight="1" x14ac:dyDescent="0.25">
      <c r="A2719" s="556" t="s">
        <v>6318</v>
      </c>
      <c r="B2719" s="556" t="s">
        <v>6319</v>
      </c>
    </row>
    <row r="2720" spans="1:2" ht="15" customHeight="1" x14ac:dyDescent="0.25">
      <c r="A2720" s="556" t="s">
        <v>6320</v>
      </c>
      <c r="B2720" s="556" t="s">
        <v>6321</v>
      </c>
    </row>
    <row r="2721" spans="1:2" ht="15" customHeight="1" x14ac:dyDescent="0.25">
      <c r="A2721" s="556" t="s">
        <v>6322</v>
      </c>
      <c r="B2721" s="556" t="s">
        <v>6323</v>
      </c>
    </row>
    <row r="2722" spans="1:2" ht="15" customHeight="1" x14ac:dyDescent="0.25">
      <c r="A2722" s="556" t="s">
        <v>6324</v>
      </c>
      <c r="B2722" s="556" t="s">
        <v>6325</v>
      </c>
    </row>
    <row r="2723" spans="1:2" ht="15" customHeight="1" x14ac:dyDescent="0.25">
      <c r="A2723" s="556" t="s">
        <v>6326</v>
      </c>
      <c r="B2723" s="556" t="s">
        <v>6327</v>
      </c>
    </row>
    <row r="2724" spans="1:2" ht="15" customHeight="1" x14ac:dyDescent="0.25">
      <c r="A2724" s="556" t="s">
        <v>6328</v>
      </c>
      <c r="B2724" s="556" t="s">
        <v>6329</v>
      </c>
    </row>
    <row r="2725" spans="1:2" ht="15" customHeight="1" x14ac:dyDescent="0.25">
      <c r="A2725" s="556" t="s">
        <v>6330</v>
      </c>
      <c r="B2725" s="556" t="s">
        <v>6331</v>
      </c>
    </row>
    <row r="2726" spans="1:2" ht="15" customHeight="1" x14ac:dyDescent="0.25">
      <c r="A2726" s="556" t="s">
        <v>6332</v>
      </c>
      <c r="B2726" s="556" t="s">
        <v>6333</v>
      </c>
    </row>
    <row r="2727" spans="1:2" ht="15" customHeight="1" x14ac:dyDescent="0.25">
      <c r="A2727" s="556" t="s">
        <v>6334</v>
      </c>
      <c r="B2727" s="556" t="s">
        <v>6335</v>
      </c>
    </row>
    <row r="2728" spans="1:2" ht="15" customHeight="1" x14ac:dyDescent="0.25">
      <c r="A2728" s="556" t="s">
        <v>6336</v>
      </c>
      <c r="B2728" s="556" t="s">
        <v>6337</v>
      </c>
    </row>
    <row r="2729" spans="1:2" ht="15" customHeight="1" x14ac:dyDescent="0.25">
      <c r="A2729" s="556" t="s">
        <v>6338</v>
      </c>
      <c r="B2729" s="556" t="s">
        <v>6339</v>
      </c>
    </row>
    <row r="2730" spans="1:2" ht="15" customHeight="1" x14ac:dyDescent="0.25">
      <c r="A2730" s="556" t="s">
        <v>6340</v>
      </c>
      <c r="B2730" s="556" t="s">
        <v>6341</v>
      </c>
    </row>
    <row r="2731" spans="1:2" ht="15" customHeight="1" x14ac:dyDescent="0.25">
      <c r="A2731" s="556" t="s">
        <v>6342</v>
      </c>
      <c r="B2731" s="556" t="s">
        <v>6343</v>
      </c>
    </row>
    <row r="2732" spans="1:2" ht="15" customHeight="1" x14ac:dyDescent="0.25">
      <c r="A2732" s="556" t="s">
        <v>6344</v>
      </c>
      <c r="B2732" s="556" t="s">
        <v>6345</v>
      </c>
    </row>
    <row r="2733" spans="1:2" ht="15" customHeight="1" x14ac:dyDescent="0.25">
      <c r="A2733" s="556" t="s">
        <v>6346</v>
      </c>
      <c r="B2733" s="556" t="s">
        <v>6347</v>
      </c>
    </row>
    <row r="2734" spans="1:2" ht="15" customHeight="1" x14ac:dyDescent="0.25">
      <c r="A2734" s="556" t="s">
        <v>6348</v>
      </c>
      <c r="B2734" s="556" t="s">
        <v>6349</v>
      </c>
    </row>
    <row r="2735" spans="1:2" ht="15" customHeight="1" x14ac:dyDescent="0.25">
      <c r="A2735" s="556" t="s">
        <v>6350</v>
      </c>
      <c r="B2735" s="556" t="s">
        <v>6351</v>
      </c>
    </row>
    <row r="2736" spans="1:2" ht="15" customHeight="1" x14ac:dyDescent="0.25">
      <c r="A2736" s="556" t="s">
        <v>6352</v>
      </c>
      <c r="B2736" s="556" t="s">
        <v>6353</v>
      </c>
    </row>
    <row r="2737" spans="1:2" ht="15" customHeight="1" x14ac:dyDescent="0.25">
      <c r="A2737" s="556" t="s">
        <v>6354</v>
      </c>
      <c r="B2737" s="556" t="s">
        <v>6355</v>
      </c>
    </row>
    <row r="2738" spans="1:2" ht="15" customHeight="1" x14ac:dyDescent="0.25">
      <c r="A2738" s="556" t="s">
        <v>6356</v>
      </c>
      <c r="B2738" s="556" t="s">
        <v>6357</v>
      </c>
    </row>
    <row r="2739" spans="1:2" ht="15" customHeight="1" x14ac:dyDescent="0.25">
      <c r="A2739" s="556" t="s">
        <v>6358</v>
      </c>
      <c r="B2739" s="556" t="s">
        <v>6359</v>
      </c>
    </row>
    <row r="2740" spans="1:2" ht="15" customHeight="1" x14ac:dyDescent="0.25">
      <c r="A2740" s="556" t="s">
        <v>6360</v>
      </c>
      <c r="B2740" s="556" t="s">
        <v>6361</v>
      </c>
    </row>
    <row r="2741" spans="1:2" ht="15" customHeight="1" x14ac:dyDescent="0.25">
      <c r="A2741" s="556" t="s">
        <v>6362</v>
      </c>
      <c r="B2741" s="556" t="s">
        <v>6363</v>
      </c>
    </row>
    <row r="2742" spans="1:2" ht="15" customHeight="1" x14ac:dyDescent="0.25">
      <c r="A2742" s="556" t="s">
        <v>6364</v>
      </c>
      <c r="B2742" s="556" t="s">
        <v>6365</v>
      </c>
    </row>
    <row r="2743" spans="1:2" ht="15" customHeight="1" x14ac:dyDescent="0.25">
      <c r="A2743" s="556" t="s">
        <v>6366</v>
      </c>
      <c r="B2743" s="556" t="s">
        <v>6367</v>
      </c>
    </row>
    <row r="2744" spans="1:2" ht="15" customHeight="1" x14ac:dyDescent="0.25">
      <c r="A2744" s="556" t="s">
        <v>6368</v>
      </c>
      <c r="B2744" s="556" t="s">
        <v>6369</v>
      </c>
    </row>
    <row r="2745" spans="1:2" ht="15" customHeight="1" x14ac:dyDescent="0.25">
      <c r="A2745" s="556" t="s">
        <v>6370</v>
      </c>
      <c r="B2745" s="556" t="s">
        <v>6371</v>
      </c>
    </row>
    <row r="2746" spans="1:2" ht="15" customHeight="1" x14ac:dyDescent="0.25">
      <c r="A2746" s="556" t="s">
        <v>6372</v>
      </c>
      <c r="B2746" s="556" t="s">
        <v>6373</v>
      </c>
    </row>
    <row r="2747" spans="1:2" ht="15" customHeight="1" x14ac:dyDescent="0.25">
      <c r="A2747" s="556" t="s">
        <v>6374</v>
      </c>
      <c r="B2747" s="556" t="s">
        <v>6375</v>
      </c>
    </row>
    <row r="2748" spans="1:2" ht="15" customHeight="1" x14ac:dyDescent="0.25">
      <c r="A2748" s="556" t="s">
        <v>6376</v>
      </c>
      <c r="B2748" s="556" t="s">
        <v>6377</v>
      </c>
    </row>
    <row r="2749" spans="1:2" ht="15" customHeight="1" x14ac:dyDescent="0.25">
      <c r="A2749" s="556" t="s">
        <v>6378</v>
      </c>
      <c r="B2749" s="556" t="s">
        <v>6379</v>
      </c>
    </row>
    <row r="2750" spans="1:2" ht="15" customHeight="1" x14ac:dyDescent="0.25">
      <c r="A2750" s="556" t="s">
        <v>6380</v>
      </c>
      <c r="B2750" s="556" t="s">
        <v>6381</v>
      </c>
    </row>
    <row r="2751" spans="1:2" ht="15" customHeight="1" x14ac:dyDescent="0.25">
      <c r="A2751" s="556" t="s">
        <v>6382</v>
      </c>
      <c r="B2751" s="556" t="s">
        <v>6383</v>
      </c>
    </row>
    <row r="2752" spans="1:2" ht="15" customHeight="1" x14ac:dyDescent="0.25">
      <c r="A2752" s="556" t="s">
        <v>6384</v>
      </c>
      <c r="B2752" s="556" t="s">
        <v>6385</v>
      </c>
    </row>
    <row r="2753" spans="1:2" ht="15" customHeight="1" x14ac:dyDescent="0.25">
      <c r="A2753" s="556" t="s">
        <v>6386</v>
      </c>
      <c r="B2753" s="556" t="s">
        <v>6387</v>
      </c>
    </row>
    <row r="2754" spans="1:2" ht="15" customHeight="1" x14ac:dyDescent="0.25">
      <c r="A2754" s="556" t="s">
        <v>6388</v>
      </c>
      <c r="B2754" s="556" t="s">
        <v>6389</v>
      </c>
    </row>
    <row r="2755" spans="1:2" ht="15" customHeight="1" x14ac:dyDescent="0.25">
      <c r="A2755" s="556" t="s">
        <v>6390</v>
      </c>
      <c r="B2755" s="556" t="s">
        <v>6391</v>
      </c>
    </row>
    <row r="2756" spans="1:2" ht="15" customHeight="1" x14ac:dyDescent="0.25">
      <c r="A2756" s="556" t="s">
        <v>6392</v>
      </c>
      <c r="B2756" s="556" t="s">
        <v>6393</v>
      </c>
    </row>
    <row r="2757" spans="1:2" ht="15" customHeight="1" x14ac:dyDescent="0.25">
      <c r="A2757" s="556" t="s">
        <v>6394</v>
      </c>
      <c r="B2757" s="556" t="s">
        <v>6395</v>
      </c>
    </row>
    <row r="2758" spans="1:2" ht="15" customHeight="1" x14ac:dyDescent="0.25">
      <c r="A2758" s="556" t="s">
        <v>6396</v>
      </c>
      <c r="B2758" s="556" t="s">
        <v>6397</v>
      </c>
    </row>
    <row r="2759" spans="1:2" ht="15" customHeight="1" x14ac:dyDescent="0.25">
      <c r="A2759" s="556" t="s">
        <v>6398</v>
      </c>
      <c r="B2759" s="556" t="s">
        <v>6399</v>
      </c>
    </row>
    <row r="2760" spans="1:2" ht="15" customHeight="1" x14ac:dyDescent="0.25">
      <c r="A2760" s="556" t="s">
        <v>6400</v>
      </c>
      <c r="B2760" s="556" t="s">
        <v>6401</v>
      </c>
    </row>
    <row r="2761" spans="1:2" ht="15" customHeight="1" x14ac:dyDescent="0.25">
      <c r="A2761" s="556" t="s">
        <v>6402</v>
      </c>
      <c r="B2761" s="556" t="s">
        <v>6403</v>
      </c>
    </row>
    <row r="2762" spans="1:2" ht="15" customHeight="1" x14ac:dyDescent="0.25">
      <c r="A2762" s="556" t="s">
        <v>6404</v>
      </c>
      <c r="B2762" s="556" t="s">
        <v>6405</v>
      </c>
    </row>
    <row r="2763" spans="1:2" ht="15" customHeight="1" x14ac:dyDescent="0.25">
      <c r="A2763" s="556" t="s">
        <v>6406</v>
      </c>
      <c r="B2763" s="556" t="s">
        <v>6407</v>
      </c>
    </row>
    <row r="2764" spans="1:2" ht="15" customHeight="1" x14ac:dyDescent="0.25">
      <c r="A2764" s="556" t="s">
        <v>6408</v>
      </c>
      <c r="B2764" s="556" t="s">
        <v>6409</v>
      </c>
    </row>
    <row r="2765" spans="1:2" ht="15" customHeight="1" x14ac:dyDescent="0.25">
      <c r="A2765" s="556" t="s">
        <v>6410</v>
      </c>
      <c r="B2765" s="556" t="s">
        <v>6411</v>
      </c>
    </row>
    <row r="2766" spans="1:2" ht="15" customHeight="1" x14ac:dyDescent="0.25">
      <c r="A2766" s="556" t="s">
        <v>6412</v>
      </c>
      <c r="B2766" s="556" t="s">
        <v>6413</v>
      </c>
    </row>
    <row r="2767" spans="1:2" ht="15" customHeight="1" x14ac:dyDescent="0.25">
      <c r="A2767" s="556" t="s">
        <v>6414</v>
      </c>
      <c r="B2767" s="556" t="s">
        <v>6415</v>
      </c>
    </row>
    <row r="2768" spans="1:2" ht="15" customHeight="1" x14ac:dyDescent="0.25">
      <c r="A2768" s="556" t="s">
        <v>6416</v>
      </c>
      <c r="B2768" s="556" t="s">
        <v>6417</v>
      </c>
    </row>
    <row r="2769" spans="1:2" ht="15" customHeight="1" x14ac:dyDescent="0.25">
      <c r="A2769" s="556" t="s">
        <v>6418</v>
      </c>
      <c r="B2769" s="556" t="s">
        <v>6419</v>
      </c>
    </row>
    <row r="2770" spans="1:2" ht="15" customHeight="1" x14ac:dyDescent="0.25">
      <c r="A2770" s="556" t="s">
        <v>6420</v>
      </c>
      <c r="B2770" s="556" t="s">
        <v>6421</v>
      </c>
    </row>
    <row r="2771" spans="1:2" ht="15" customHeight="1" x14ac:dyDescent="0.25">
      <c r="A2771" s="556" t="s">
        <v>6422</v>
      </c>
      <c r="B2771" s="556" t="s">
        <v>6423</v>
      </c>
    </row>
    <row r="2772" spans="1:2" ht="15" customHeight="1" x14ac:dyDescent="0.25">
      <c r="A2772" s="556" t="s">
        <v>6424</v>
      </c>
      <c r="B2772" s="556" t="s">
        <v>6425</v>
      </c>
    </row>
    <row r="2773" spans="1:2" ht="15" customHeight="1" x14ac:dyDescent="0.25">
      <c r="A2773" s="556" t="s">
        <v>6426</v>
      </c>
      <c r="B2773" s="556" t="s">
        <v>6427</v>
      </c>
    </row>
    <row r="2774" spans="1:2" ht="15" customHeight="1" x14ac:dyDescent="0.25">
      <c r="A2774" s="556" t="s">
        <v>6428</v>
      </c>
      <c r="B2774" s="556" t="s">
        <v>6429</v>
      </c>
    </row>
    <row r="2775" spans="1:2" ht="15" customHeight="1" x14ac:dyDescent="0.25">
      <c r="A2775" s="556" t="s">
        <v>6430</v>
      </c>
      <c r="B2775" s="556" t="s">
        <v>6431</v>
      </c>
    </row>
    <row r="2776" spans="1:2" ht="15" customHeight="1" x14ac:dyDescent="0.25">
      <c r="A2776" s="556" t="s">
        <v>6432</v>
      </c>
      <c r="B2776" s="556" t="s">
        <v>6433</v>
      </c>
    </row>
    <row r="2777" spans="1:2" ht="15" customHeight="1" x14ac:dyDescent="0.25">
      <c r="A2777" s="556" t="s">
        <v>6434</v>
      </c>
      <c r="B2777" s="556" t="s">
        <v>6435</v>
      </c>
    </row>
    <row r="2778" spans="1:2" ht="15" customHeight="1" x14ac:dyDescent="0.25">
      <c r="A2778" s="556" t="s">
        <v>6436</v>
      </c>
      <c r="B2778" s="556" t="s">
        <v>6437</v>
      </c>
    </row>
    <row r="2779" spans="1:2" ht="15" customHeight="1" x14ac:dyDescent="0.25">
      <c r="A2779" s="556" t="s">
        <v>6438</v>
      </c>
      <c r="B2779" s="556" t="s">
        <v>6439</v>
      </c>
    </row>
    <row r="2780" spans="1:2" ht="15" customHeight="1" x14ac:dyDescent="0.25">
      <c r="A2780" s="556" t="s">
        <v>6440</v>
      </c>
      <c r="B2780" s="556" t="s">
        <v>6441</v>
      </c>
    </row>
    <row r="2781" spans="1:2" ht="15" customHeight="1" x14ac:dyDescent="0.25">
      <c r="A2781" s="556" t="s">
        <v>6442</v>
      </c>
      <c r="B2781" s="556" t="s">
        <v>6443</v>
      </c>
    </row>
    <row r="2782" spans="1:2" ht="15" customHeight="1" x14ac:dyDescent="0.25">
      <c r="A2782" s="556" t="s">
        <v>6444</v>
      </c>
      <c r="B2782" s="556" t="s">
        <v>6445</v>
      </c>
    </row>
    <row r="2783" spans="1:2" ht="15" customHeight="1" x14ac:dyDescent="0.25">
      <c r="A2783" s="556" t="s">
        <v>6446</v>
      </c>
      <c r="B2783" s="556" t="s">
        <v>6447</v>
      </c>
    </row>
    <row r="2784" spans="1:2" ht="15" customHeight="1" x14ac:dyDescent="0.25">
      <c r="A2784" s="556" t="s">
        <v>6448</v>
      </c>
      <c r="B2784" s="556" t="s">
        <v>6449</v>
      </c>
    </row>
    <row r="2785" spans="1:2" ht="15" customHeight="1" x14ac:dyDescent="0.25">
      <c r="A2785" s="556" t="s">
        <v>6450</v>
      </c>
      <c r="B2785" s="556" t="s">
        <v>6451</v>
      </c>
    </row>
    <row r="2786" spans="1:2" ht="15" customHeight="1" x14ac:dyDescent="0.25">
      <c r="A2786" s="556" t="s">
        <v>6452</v>
      </c>
      <c r="B2786" s="556" t="s">
        <v>6453</v>
      </c>
    </row>
    <row r="2787" spans="1:2" ht="15" customHeight="1" x14ac:dyDescent="0.25">
      <c r="A2787" s="556" t="s">
        <v>6454</v>
      </c>
      <c r="B2787" s="556" t="s">
        <v>6455</v>
      </c>
    </row>
    <row r="2788" spans="1:2" ht="15" customHeight="1" x14ac:dyDescent="0.25">
      <c r="A2788" s="556" t="s">
        <v>6456</v>
      </c>
      <c r="B2788" s="556" t="s">
        <v>6457</v>
      </c>
    </row>
    <row r="2789" spans="1:2" ht="15" customHeight="1" x14ac:dyDescent="0.25">
      <c r="A2789" s="556" t="s">
        <v>6458</v>
      </c>
      <c r="B2789" s="556" t="s">
        <v>6459</v>
      </c>
    </row>
    <row r="2790" spans="1:2" ht="15" customHeight="1" x14ac:dyDescent="0.25">
      <c r="A2790" s="556" t="s">
        <v>6460</v>
      </c>
      <c r="B2790" s="556" t="s">
        <v>6461</v>
      </c>
    </row>
    <row r="2791" spans="1:2" ht="15" customHeight="1" x14ac:dyDescent="0.25">
      <c r="A2791" s="556" t="s">
        <v>6462</v>
      </c>
      <c r="B2791" s="556" t="s">
        <v>6463</v>
      </c>
    </row>
    <row r="2792" spans="1:2" ht="15" customHeight="1" x14ac:dyDescent="0.25">
      <c r="A2792" s="556" t="s">
        <v>6464</v>
      </c>
      <c r="B2792" s="556" t="s">
        <v>6465</v>
      </c>
    </row>
    <row r="2793" spans="1:2" ht="15" customHeight="1" x14ac:dyDescent="0.25">
      <c r="A2793" s="556" t="s">
        <v>6466</v>
      </c>
      <c r="B2793" s="556" t="s">
        <v>6467</v>
      </c>
    </row>
    <row r="2794" spans="1:2" ht="15" customHeight="1" x14ac:dyDescent="0.25">
      <c r="A2794" s="556" t="s">
        <v>6468</v>
      </c>
      <c r="B2794" s="556" t="s">
        <v>6469</v>
      </c>
    </row>
    <row r="2795" spans="1:2" ht="15" customHeight="1" x14ac:dyDescent="0.25">
      <c r="A2795" s="556" t="s">
        <v>6470</v>
      </c>
      <c r="B2795" s="556" t="s">
        <v>6471</v>
      </c>
    </row>
    <row r="2796" spans="1:2" ht="15" customHeight="1" x14ac:dyDescent="0.25">
      <c r="A2796" s="556" t="s">
        <v>6472</v>
      </c>
      <c r="B2796" s="556" t="s">
        <v>6473</v>
      </c>
    </row>
    <row r="2797" spans="1:2" ht="15" customHeight="1" x14ac:dyDescent="0.25">
      <c r="A2797" s="556" t="s">
        <v>6474</v>
      </c>
      <c r="B2797" s="556" t="s">
        <v>6475</v>
      </c>
    </row>
    <row r="2798" spans="1:2" ht="15" customHeight="1" x14ac:dyDescent="0.25">
      <c r="A2798" s="556" t="s">
        <v>6476</v>
      </c>
      <c r="B2798" s="556" t="s">
        <v>6477</v>
      </c>
    </row>
    <row r="2799" spans="1:2" ht="15" customHeight="1" x14ac:dyDescent="0.25">
      <c r="A2799" s="556" t="s">
        <v>6478</v>
      </c>
      <c r="B2799" s="556" t="s">
        <v>6479</v>
      </c>
    </row>
    <row r="2800" spans="1:2" ht="15" customHeight="1" x14ac:dyDescent="0.25">
      <c r="A2800" s="556" t="s">
        <v>6480</v>
      </c>
      <c r="B2800" s="556" t="s">
        <v>6481</v>
      </c>
    </row>
    <row r="2801" spans="1:2" ht="15" customHeight="1" x14ac:dyDescent="0.25">
      <c r="A2801" s="556" t="s">
        <v>6482</v>
      </c>
      <c r="B2801" s="556" t="s">
        <v>6483</v>
      </c>
    </row>
    <row r="2802" spans="1:2" ht="15" customHeight="1" x14ac:dyDescent="0.25">
      <c r="A2802" s="556" t="s">
        <v>6484</v>
      </c>
      <c r="B2802" s="556" t="s">
        <v>6485</v>
      </c>
    </row>
    <row r="2803" spans="1:2" ht="15" customHeight="1" x14ac:dyDescent="0.25">
      <c r="A2803" s="556" t="s">
        <v>6486</v>
      </c>
      <c r="B2803" s="556" t="s">
        <v>6487</v>
      </c>
    </row>
    <row r="2804" spans="1:2" ht="15" customHeight="1" x14ac:dyDescent="0.25">
      <c r="A2804" s="556" t="s">
        <v>6488</v>
      </c>
      <c r="B2804" s="556" t="s">
        <v>6489</v>
      </c>
    </row>
    <row r="2805" spans="1:2" ht="15" customHeight="1" x14ac:dyDescent="0.25">
      <c r="A2805" s="556" t="s">
        <v>6490</v>
      </c>
      <c r="B2805" s="556" t="s">
        <v>6491</v>
      </c>
    </row>
    <row r="2806" spans="1:2" ht="15" customHeight="1" x14ac:dyDescent="0.25">
      <c r="A2806" s="556" t="s">
        <v>6492</v>
      </c>
      <c r="B2806" s="556" t="s">
        <v>6493</v>
      </c>
    </row>
    <row r="2807" spans="1:2" ht="15" customHeight="1" x14ac:dyDescent="0.25">
      <c r="A2807" s="556" t="s">
        <v>6494</v>
      </c>
      <c r="B2807" s="556" t="s">
        <v>6495</v>
      </c>
    </row>
    <row r="2808" spans="1:2" ht="15" customHeight="1" x14ac:dyDescent="0.25">
      <c r="A2808" s="556" t="s">
        <v>6496</v>
      </c>
      <c r="B2808" s="556" t="s">
        <v>6497</v>
      </c>
    </row>
    <row r="2809" spans="1:2" ht="15" customHeight="1" x14ac:dyDescent="0.25">
      <c r="A2809" s="556" t="s">
        <v>6498</v>
      </c>
      <c r="B2809" s="556" t="s">
        <v>6499</v>
      </c>
    </row>
    <row r="2810" spans="1:2" ht="15" customHeight="1" x14ac:dyDescent="0.25">
      <c r="A2810" s="556" t="s">
        <v>6500</v>
      </c>
      <c r="B2810" s="556" t="s">
        <v>6501</v>
      </c>
    </row>
    <row r="2811" spans="1:2" ht="15" customHeight="1" x14ac:dyDescent="0.25">
      <c r="A2811" s="556" t="s">
        <v>6502</v>
      </c>
      <c r="B2811" s="556" t="s">
        <v>6503</v>
      </c>
    </row>
    <row r="2812" spans="1:2" ht="15" customHeight="1" x14ac:dyDescent="0.25">
      <c r="A2812" s="556" t="s">
        <v>6504</v>
      </c>
      <c r="B2812" s="556" t="s">
        <v>6505</v>
      </c>
    </row>
    <row r="2813" spans="1:2" ht="15" customHeight="1" x14ac:dyDescent="0.25">
      <c r="A2813" s="556" t="s">
        <v>6506</v>
      </c>
      <c r="B2813" s="556" t="s">
        <v>6507</v>
      </c>
    </row>
    <row r="2814" spans="1:2" ht="15" customHeight="1" x14ac:dyDescent="0.25">
      <c r="A2814" s="556" t="s">
        <v>6508</v>
      </c>
      <c r="B2814" s="556" t="s">
        <v>6509</v>
      </c>
    </row>
    <row r="2815" spans="1:2" ht="15" customHeight="1" x14ac:dyDescent="0.25">
      <c r="A2815" s="556" t="s">
        <v>6510</v>
      </c>
      <c r="B2815" s="556" t="s">
        <v>6511</v>
      </c>
    </row>
    <row r="2816" spans="1:2" ht="15" customHeight="1" x14ac:dyDescent="0.25">
      <c r="A2816" s="556" t="s">
        <v>6512</v>
      </c>
      <c r="B2816" s="556" t="s">
        <v>6513</v>
      </c>
    </row>
    <row r="2817" spans="1:2" ht="15" customHeight="1" x14ac:dyDescent="0.25">
      <c r="A2817" s="556" t="s">
        <v>6514</v>
      </c>
      <c r="B2817" s="556" t="s">
        <v>6515</v>
      </c>
    </row>
    <row r="2818" spans="1:2" ht="15" customHeight="1" x14ac:dyDescent="0.25">
      <c r="A2818" s="556" t="s">
        <v>6516</v>
      </c>
      <c r="B2818" s="556" t="s">
        <v>6517</v>
      </c>
    </row>
    <row r="2819" spans="1:2" ht="15" customHeight="1" x14ac:dyDescent="0.25">
      <c r="A2819" s="556" t="s">
        <v>6518</v>
      </c>
      <c r="B2819" s="556" t="s">
        <v>6519</v>
      </c>
    </row>
    <row r="2820" spans="1:2" ht="15" customHeight="1" x14ac:dyDescent="0.25">
      <c r="A2820" s="556" t="s">
        <v>6520</v>
      </c>
      <c r="B2820" s="556" t="s">
        <v>6521</v>
      </c>
    </row>
    <row r="2821" spans="1:2" ht="15" customHeight="1" x14ac:dyDescent="0.25">
      <c r="A2821" s="556" t="s">
        <v>6522</v>
      </c>
      <c r="B2821" s="556" t="s">
        <v>6523</v>
      </c>
    </row>
    <row r="2822" spans="1:2" ht="15" customHeight="1" x14ac:dyDescent="0.25">
      <c r="A2822" s="556" t="s">
        <v>6524</v>
      </c>
      <c r="B2822" s="556" t="s">
        <v>6525</v>
      </c>
    </row>
    <row r="2823" spans="1:2" ht="15" customHeight="1" x14ac:dyDescent="0.25">
      <c r="A2823" s="556" t="s">
        <v>6526</v>
      </c>
      <c r="B2823" s="556" t="s">
        <v>6527</v>
      </c>
    </row>
    <row r="2824" spans="1:2" ht="15" customHeight="1" x14ac:dyDescent="0.25">
      <c r="A2824" s="556" t="s">
        <v>6528</v>
      </c>
      <c r="B2824" s="556" t="s">
        <v>6529</v>
      </c>
    </row>
    <row r="2825" spans="1:2" ht="15" customHeight="1" x14ac:dyDescent="0.25">
      <c r="A2825" s="556" t="s">
        <v>6530</v>
      </c>
      <c r="B2825" s="556" t="s">
        <v>6531</v>
      </c>
    </row>
    <row r="2826" spans="1:2" ht="15" customHeight="1" x14ac:dyDescent="0.25">
      <c r="A2826" s="556" t="s">
        <v>6532</v>
      </c>
      <c r="B2826" s="556" t="s">
        <v>6533</v>
      </c>
    </row>
    <row r="2827" spans="1:2" ht="15" customHeight="1" x14ac:dyDescent="0.25">
      <c r="A2827" s="556" t="s">
        <v>6534</v>
      </c>
      <c r="B2827" s="556" t="s">
        <v>6535</v>
      </c>
    </row>
    <row r="2828" spans="1:2" ht="15" customHeight="1" x14ac:dyDescent="0.25">
      <c r="A2828" s="556" t="s">
        <v>6536</v>
      </c>
      <c r="B2828" s="556" t="s">
        <v>6537</v>
      </c>
    </row>
    <row r="2829" spans="1:2" ht="15" customHeight="1" x14ac:dyDescent="0.25">
      <c r="A2829" s="556" t="s">
        <v>6538</v>
      </c>
      <c r="B2829" s="556" t="s">
        <v>6539</v>
      </c>
    </row>
    <row r="2830" spans="1:2" ht="15" customHeight="1" x14ac:dyDescent="0.25">
      <c r="A2830" s="556" t="s">
        <v>6540</v>
      </c>
      <c r="B2830" s="556" t="s">
        <v>6541</v>
      </c>
    </row>
    <row r="2831" spans="1:2" ht="15" customHeight="1" x14ac:dyDescent="0.25">
      <c r="A2831" s="556" t="s">
        <v>6542</v>
      </c>
      <c r="B2831" s="556" t="s">
        <v>6543</v>
      </c>
    </row>
    <row r="2832" spans="1:2" ht="15" customHeight="1" x14ac:dyDescent="0.25">
      <c r="A2832" s="556" t="s">
        <v>6544</v>
      </c>
      <c r="B2832" s="556" t="s">
        <v>6545</v>
      </c>
    </row>
    <row r="2833" spans="1:2" ht="15" customHeight="1" x14ac:dyDescent="0.25">
      <c r="A2833" s="556" t="s">
        <v>6546</v>
      </c>
      <c r="B2833" s="556" t="s">
        <v>6547</v>
      </c>
    </row>
    <row r="2834" spans="1:2" ht="15" customHeight="1" x14ac:dyDescent="0.25">
      <c r="A2834" s="556" t="s">
        <v>6548</v>
      </c>
      <c r="B2834" s="556" t="s">
        <v>6549</v>
      </c>
    </row>
    <row r="2835" spans="1:2" ht="15" customHeight="1" x14ac:dyDescent="0.25">
      <c r="A2835" s="556" t="s">
        <v>6550</v>
      </c>
      <c r="B2835" s="556" t="s">
        <v>6551</v>
      </c>
    </row>
    <row r="2836" spans="1:2" ht="15" customHeight="1" x14ac:dyDescent="0.25">
      <c r="A2836" s="556" t="s">
        <v>6552</v>
      </c>
      <c r="B2836" s="556" t="s">
        <v>6553</v>
      </c>
    </row>
    <row r="2837" spans="1:2" ht="15" customHeight="1" x14ac:dyDescent="0.25">
      <c r="A2837" s="556" t="s">
        <v>6554</v>
      </c>
      <c r="B2837" s="556" t="s">
        <v>6555</v>
      </c>
    </row>
    <row r="2838" spans="1:2" ht="15" customHeight="1" x14ac:dyDescent="0.25">
      <c r="A2838" s="556" t="s">
        <v>6556</v>
      </c>
      <c r="B2838" s="556" t="s">
        <v>6557</v>
      </c>
    </row>
    <row r="2839" spans="1:2" ht="15" customHeight="1" x14ac:dyDescent="0.25">
      <c r="A2839" s="556" t="s">
        <v>6558</v>
      </c>
      <c r="B2839" s="556" t="s">
        <v>6559</v>
      </c>
    </row>
    <row r="2840" spans="1:2" ht="15" customHeight="1" x14ac:dyDescent="0.25">
      <c r="A2840" s="556" t="s">
        <v>6560</v>
      </c>
      <c r="B2840" s="556" t="s">
        <v>6561</v>
      </c>
    </row>
    <row r="2841" spans="1:2" ht="15" customHeight="1" x14ac:dyDescent="0.25">
      <c r="A2841" s="556" t="s">
        <v>6562</v>
      </c>
      <c r="B2841" s="556" t="s">
        <v>6563</v>
      </c>
    </row>
    <row r="2842" spans="1:2" ht="15" customHeight="1" x14ac:dyDescent="0.25">
      <c r="A2842" s="556" t="s">
        <v>6564</v>
      </c>
      <c r="B2842" s="556" t="s">
        <v>6565</v>
      </c>
    </row>
    <row r="2843" spans="1:2" ht="15" customHeight="1" x14ac:dyDescent="0.25">
      <c r="A2843" s="556" t="s">
        <v>6566</v>
      </c>
      <c r="B2843" s="556" t="s">
        <v>6567</v>
      </c>
    </row>
    <row r="2844" spans="1:2" ht="15" customHeight="1" x14ac:dyDescent="0.25">
      <c r="A2844" s="556" t="s">
        <v>6568</v>
      </c>
      <c r="B2844" s="556" t="s">
        <v>6569</v>
      </c>
    </row>
    <row r="2845" spans="1:2" ht="15" customHeight="1" x14ac:dyDescent="0.25">
      <c r="A2845" s="556" t="s">
        <v>6570</v>
      </c>
      <c r="B2845" s="556" t="s">
        <v>6571</v>
      </c>
    </row>
    <row r="2846" spans="1:2" ht="15" customHeight="1" x14ac:dyDescent="0.25">
      <c r="A2846" s="556" t="s">
        <v>6572</v>
      </c>
      <c r="B2846" s="556" t="s">
        <v>6573</v>
      </c>
    </row>
    <row r="2847" spans="1:2" ht="15" customHeight="1" x14ac:dyDescent="0.25">
      <c r="A2847" s="556" t="s">
        <v>6574</v>
      </c>
      <c r="B2847" s="556" t="s">
        <v>6575</v>
      </c>
    </row>
    <row r="2848" spans="1:2" ht="15" customHeight="1" x14ac:dyDescent="0.25">
      <c r="A2848" s="556" t="s">
        <v>6576</v>
      </c>
      <c r="B2848" s="556" t="s">
        <v>6577</v>
      </c>
    </row>
    <row r="2849" spans="1:2" ht="15" customHeight="1" x14ac:dyDescent="0.25">
      <c r="A2849" s="556" t="s">
        <v>6578</v>
      </c>
      <c r="B2849" s="556" t="s">
        <v>6579</v>
      </c>
    </row>
    <row r="2850" spans="1:2" ht="15" customHeight="1" x14ac:dyDescent="0.25">
      <c r="A2850" s="556" t="s">
        <v>6580</v>
      </c>
      <c r="B2850" s="556" t="s">
        <v>6581</v>
      </c>
    </row>
    <row r="2851" spans="1:2" ht="15" customHeight="1" x14ac:dyDescent="0.25">
      <c r="A2851" s="556" t="s">
        <v>6582</v>
      </c>
      <c r="B2851" s="556" t="s">
        <v>6583</v>
      </c>
    </row>
    <row r="2852" spans="1:2" ht="15" customHeight="1" x14ac:dyDescent="0.25">
      <c r="A2852" s="556" t="s">
        <v>6584</v>
      </c>
      <c r="B2852" s="556" t="s">
        <v>6585</v>
      </c>
    </row>
    <row r="2853" spans="1:2" ht="15" customHeight="1" x14ac:dyDescent="0.25">
      <c r="A2853" s="556" t="s">
        <v>6586</v>
      </c>
      <c r="B2853" s="556" t="s">
        <v>6587</v>
      </c>
    </row>
    <row r="2854" spans="1:2" ht="15" customHeight="1" x14ac:dyDescent="0.25">
      <c r="A2854" s="556" t="s">
        <v>6588</v>
      </c>
      <c r="B2854" s="556" t="s">
        <v>6589</v>
      </c>
    </row>
    <row r="2855" spans="1:2" ht="15" customHeight="1" x14ac:dyDescent="0.25">
      <c r="A2855" s="556" t="s">
        <v>6590</v>
      </c>
      <c r="B2855" s="556" t="s">
        <v>6591</v>
      </c>
    </row>
    <row r="2856" spans="1:2" ht="15" customHeight="1" x14ac:dyDescent="0.25">
      <c r="A2856" s="556" t="s">
        <v>6592</v>
      </c>
      <c r="B2856" s="556" t="s">
        <v>6593</v>
      </c>
    </row>
    <row r="2857" spans="1:2" ht="15" customHeight="1" x14ac:dyDescent="0.25">
      <c r="A2857" s="556" t="s">
        <v>6594</v>
      </c>
      <c r="B2857" s="556" t="s">
        <v>6595</v>
      </c>
    </row>
    <row r="2858" spans="1:2" ht="15" customHeight="1" x14ac:dyDescent="0.25">
      <c r="A2858" s="556" t="s">
        <v>6596</v>
      </c>
      <c r="B2858" s="556" t="s">
        <v>6597</v>
      </c>
    </row>
    <row r="2859" spans="1:2" ht="15" customHeight="1" x14ac:dyDescent="0.25">
      <c r="A2859" s="556" t="s">
        <v>6598</v>
      </c>
      <c r="B2859" s="556" t="s">
        <v>6599</v>
      </c>
    </row>
    <row r="2860" spans="1:2" ht="15" customHeight="1" x14ac:dyDescent="0.25">
      <c r="A2860" s="556" t="s">
        <v>6600</v>
      </c>
      <c r="B2860" s="556" t="s">
        <v>6601</v>
      </c>
    </row>
    <row r="2861" spans="1:2" ht="15" customHeight="1" x14ac:dyDescent="0.25">
      <c r="A2861" s="556" t="s">
        <v>6602</v>
      </c>
      <c r="B2861" s="556" t="s">
        <v>6603</v>
      </c>
    </row>
    <row r="2862" spans="1:2" ht="15" customHeight="1" x14ac:dyDescent="0.25">
      <c r="A2862" s="556" t="s">
        <v>6604</v>
      </c>
      <c r="B2862" s="556" t="s">
        <v>6605</v>
      </c>
    </row>
    <row r="2863" spans="1:2" ht="15" customHeight="1" x14ac:dyDescent="0.25">
      <c r="A2863" s="556" t="s">
        <v>6606</v>
      </c>
      <c r="B2863" s="556" t="s">
        <v>6607</v>
      </c>
    </row>
    <row r="2864" spans="1:2" ht="15" customHeight="1" x14ac:dyDescent="0.25">
      <c r="A2864" s="556" t="s">
        <v>6608</v>
      </c>
      <c r="B2864" s="556" t="s">
        <v>6609</v>
      </c>
    </row>
    <row r="2865" spans="1:2" ht="15" customHeight="1" x14ac:dyDescent="0.25">
      <c r="A2865" s="556" t="s">
        <v>6610</v>
      </c>
      <c r="B2865" s="556" t="s">
        <v>6611</v>
      </c>
    </row>
    <row r="2866" spans="1:2" ht="15" customHeight="1" x14ac:dyDescent="0.25">
      <c r="A2866" s="556" t="s">
        <v>6612</v>
      </c>
      <c r="B2866" s="556" t="s">
        <v>6613</v>
      </c>
    </row>
    <row r="2867" spans="1:2" ht="15" customHeight="1" x14ac:dyDescent="0.25">
      <c r="A2867" s="556" t="s">
        <v>6614</v>
      </c>
      <c r="B2867" s="556" t="s">
        <v>6615</v>
      </c>
    </row>
    <row r="2868" spans="1:2" ht="15" customHeight="1" x14ac:dyDescent="0.25">
      <c r="A2868" s="556" t="s">
        <v>6616</v>
      </c>
      <c r="B2868" s="556" t="s">
        <v>6617</v>
      </c>
    </row>
    <row r="2869" spans="1:2" ht="15" customHeight="1" x14ac:dyDescent="0.25">
      <c r="A2869" s="556" t="s">
        <v>6618</v>
      </c>
      <c r="B2869" s="556" t="s">
        <v>6619</v>
      </c>
    </row>
    <row r="2870" spans="1:2" ht="15" customHeight="1" x14ac:dyDescent="0.25">
      <c r="A2870" s="556" t="s">
        <v>6620</v>
      </c>
      <c r="B2870" s="556" t="s">
        <v>6621</v>
      </c>
    </row>
    <row r="2871" spans="1:2" ht="15" customHeight="1" x14ac:dyDescent="0.25">
      <c r="A2871" s="556" t="s">
        <v>6622</v>
      </c>
      <c r="B2871" s="556" t="s">
        <v>6623</v>
      </c>
    </row>
    <row r="2872" spans="1:2" ht="15" customHeight="1" x14ac:dyDescent="0.25">
      <c r="A2872" s="556" t="s">
        <v>6624</v>
      </c>
      <c r="B2872" s="556" t="s">
        <v>6625</v>
      </c>
    </row>
    <row r="2873" spans="1:2" ht="15" customHeight="1" x14ac:dyDescent="0.25">
      <c r="A2873" s="556" t="s">
        <v>6626</v>
      </c>
      <c r="B2873" s="556" t="s">
        <v>6627</v>
      </c>
    </row>
    <row r="2874" spans="1:2" ht="15" customHeight="1" x14ac:dyDescent="0.25">
      <c r="A2874" s="556" t="s">
        <v>6628</v>
      </c>
      <c r="B2874" s="556" t="s">
        <v>6629</v>
      </c>
    </row>
    <row r="2875" spans="1:2" ht="15" customHeight="1" x14ac:dyDescent="0.25">
      <c r="A2875" s="556" t="s">
        <v>6630</v>
      </c>
      <c r="B2875" s="556" t="s">
        <v>6631</v>
      </c>
    </row>
    <row r="2876" spans="1:2" ht="15" customHeight="1" x14ac:dyDescent="0.25">
      <c r="A2876" s="556" t="s">
        <v>6632</v>
      </c>
      <c r="B2876" s="556" t="s">
        <v>6633</v>
      </c>
    </row>
    <row r="2877" spans="1:2" ht="15" customHeight="1" x14ac:dyDescent="0.25">
      <c r="A2877" s="556" t="s">
        <v>6634</v>
      </c>
      <c r="B2877" s="556" t="s">
        <v>6635</v>
      </c>
    </row>
    <row r="2878" spans="1:2" ht="15" customHeight="1" x14ac:dyDescent="0.25">
      <c r="A2878" s="556" t="s">
        <v>6636</v>
      </c>
      <c r="B2878" s="556" t="s">
        <v>6637</v>
      </c>
    </row>
    <row r="2879" spans="1:2" ht="15" customHeight="1" x14ac:dyDescent="0.25">
      <c r="A2879" s="556" t="s">
        <v>6638</v>
      </c>
      <c r="B2879" s="556" t="s">
        <v>6639</v>
      </c>
    </row>
    <row r="2880" spans="1:2" ht="15" customHeight="1" x14ac:dyDescent="0.25">
      <c r="A2880" s="556" t="s">
        <v>6640</v>
      </c>
      <c r="B2880" s="556" t="s">
        <v>6641</v>
      </c>
    </row>
    <row r="2881" spans="1:2" ht="15" customHeight="1" x14ac:dyDescent="0.25">
      <c r="A2881" s="556" t="s">
        <v>6642</v>
      </c>
      <c r="B2881" s="556" t="s">
        <v>6643</v>
      </c>
    </row>
    <row r="2882" spans="1:2" ht="15" customHeight="1" x14ac:dyDescent="0.25">
      <c r="A2882" s="556" t="s">
        <v>6644</v>
      </c>
      <c r="B2882" s="556" t="s">
        <v>6645</v>
      </c>
    </row>
    <row r="2883" spans="1:2" ht="15" customHeight="1" x14ac:dyDescent="0.25">
      <c r="A2883" s="556" t="s">
        <v>6646</v>
      </c>
      <c r="B2883" s="556" t="s">
        <v>6647</v>
      </c>
    </row>
    <row r="2884" spans="1:2" ht="15" customHeight="1" x14ac:dyDescent="0.25">
      <c r="A2884" s="556" t="s">
        <v>6648</v>
      </c>
      <c r="B2884" s="556" t="s">
        <v>6649</v>
      </c>
    </row>
    <row r="2885" spans="1:2" ht="15" customHeight="1" x14ac:dyDescent="0.25">
      <c r="A2885" s="556" t="s">
        <v>6650</v>
      </c>
      <c r="B2885" s="556" t="s">
        <v>6651</v>
      </c>
    </row>
    <row r="2886" spans="1:2" ht="15" customHeight="1" x14ac:dyDescent="0.25">
      <c r="A2886" s="556" t="s">
        <v>6652</v>
      </c>
      <c r="B2886" s="556" t="s">
        <v>6653</v>
      </c>
    </row>
    <row r="2887" spans="1:2" ht="15" customHeight="1" x14ac:dyDescent="0.25">
      <c r="A2887" s="556" t="s">
        <v>6654</v>
      </c>
      <c r="B2887" s="556" t="s">
        <v>6655</v>
      </c>
    </row>
    <row r="2888" spans="1:2" ht="15" customHeight="1" x14ac:dyDescent="0.25">
      <c r="A2888" s="556" t="s">
        <v>6656</v>
      </c>
      <c r="B2888" s="556" t="s">
        <v>6657</v>
      </c>
    </row>
    <row r="2889" spans="1:2" ht="15" customHeight="1" x14ac:dyDescent="0.25">
      <c r="A2889" s="556" t="s">
        <v>6658</v>
      </c>
      <c r="B2889" s="556" t="s">
        <v>6659</v>
      </c>
    </row>
    <row r="2890" spans="1:2" ht="15" customHeight="1" x14ac:dyDescent="0.25">
      <c r="A2890" s="556" t="s">
        <v>6660</v>
      </c>
      <c r="B2890" s="556" t="s">
        <v>6661</v>
      </c>
    </row>
    <row r="2891" spans="1:2" ht="15" customHeight="1" x14ac:dyDescent="0.25">
      <c r="A2891" s="556" t="s">
        <v>6662</v>
      </c>
      <c r="B2891" s="556" t="s">
        <v>6663</v>
      </c>
    </row>
    <row r="2892" spans="1:2" ht="15" customHeight="1" x14ac:dyDescent="0.25">
      <c r="A2892" s="556" t="s">
        <v>6664</v>
      </c>
      <c r="B2892" s="556" t="s">
        <v>6665</v>
      </c>
    </row>
    <row r="2893" spans="1:2" ht="15" customHeight="1" x14ac:dyDescent="0.25">
      <c r="A2893" s="556" t="s">
        <v>6666</v>
      </c>
      <c r="B2893" s="556" t="s">
        <v>6667</v>
      </c>
    </row>
    <row r="2894" spans="1:2" ht="15" customHeight="1" x14ac:dyDescent="0.25">
      <c r="A2894" s="556" t="s">
        <v>6668</v>
      </c>
      <c r="B2894" s="556" t="s">
        <v>6669</v>
      </c>
    </row>
    <row r="2895" spans="1:2" ht="15" customHeight="1" x14ac:dyDescent="0.25">
      <c r="A2895" s="556" t="s">
        <v>6670</v>
      </c>
      <c r="B2895" s="556" t="s">
        <v>6671</v>
      </c>
    </row>
    <row r="2896" spans="1:2" ht="15" customHeight="1" x14ac:dyDescent="0.25">
      <c r="A2896" s="556" t="s">
        <v>6672</v>
      </c>
      <c r="B2896" s="556" t="s">
        <v>6673</v>
      </c>
    </row>
    <row r="2897" spans="1:2" ht="15" customHeight="1" x14ac:dyDescent="0.25">
      <c r="A2897" s="556" t="s">
        <v>6674</v>
      </c>
      <c r="B2897" s="556" t="s">
        <v>6675</v>
      </c>
    </row>
    <row r="2898" spans="1:2" ht="15" customHeight="1" x14ac:dyDescent="0.25">
      <c r="A2898" s="556" t="s">
        <v>6676</v>
      </c>
      <c r="B2898" s="556" t="s">
        <v>6677</v>
      </c>
    </row>
    <row r="2899" spans="1:2" ht="15" customHeight="1" x14ac:dyDescent="0.25">
      <c r="A2899" s="556" t="s">
        <v>6678</v>
      </c>
      <c r="B2899" s="556" t="s">
        <v>6679</v>
      </c>
    </row>
    <row r="2900" spans="1:2" ht="15" customHeight="1" x14ac:dyDescent="0.25">
      <c r="A2900" s="556" t="s">
        <v>6680</v>
      </c>
      <c r="B2900" s="556" t="s">
        <v>6681</v>
      </c>
    </row>
    <row r="2901" spans="1:2" ht="15" customHeight="1" x14ac:dyDescent="0.25">
      <c r="A2901" s="556" t="s">
        <v>6682</v>
      </c>
      <c r="B2901" s="556" t="s">
        <v>6683</v>
      </c>
    </row>
    <row r="2902" spans="1:2" ht="15" customHeight="1" x14ac:dyDescent="0.25">
      <c r="A2902" s="556" t="s">
        <v>6684</v>
      </c>
      <c r="B2902" s="556" t="s">
        <v>6685</v>
      </c>
    </row>
    <row r="2903" spans="1:2" ht="15" customHeight="1" x14ac:dyDescent="0.25">
      <c r="A2903" s="556" t="s">
        <v>6686</v>
      </c>
      <c r="B2903" s="556" t="s">
        <v>6687</v>
      </c>
    </row>
    <row r="2904" spans="1:2" ht="15" customHeight="1" x14ac:dyDescent="0.25">
      <c r="A2904" s="556" t="s">
        <v>6688</v>
      </c>
      <c r="B2904" s="556" t="s">
        <v>6689</v>
      </c>
    </row>
    <row r="2905" spans="1:2" ht="15" customHeight="1" x14ac:dyDescent="0.25">
      <c r="A2905" s="556" t="s">
        <v>6690</v>
      </c>
      <c r="B2905" s="556" t="s">
        <v>6691</v>
      </c>
    </row>
    <row r="2906" spans="1:2" ht="15" customHeight="1" x14ac:dyDescent="0.25">
      <c r="A2906" s="556" t="s">
        <v>6692</v>
      </c>
      <c r="B2906" s="556" t="s">
        <v>6693</v>
      </c>
    </row>
    <row r="2907" spans="1:2" ht="15" customHeight="1" x14ac:dyDescent="0.25">
      <c r="A2907" s="556" t="s">
        <v>6694</v>
      </c>
      <c r="B2907" s="556" t="s">
        <v>6695</v>
      </c>
    </row>
    <row r="2908" spans="1:2" ht="15" customHeight="1" x14ac:dyDescent="0.25">
      <c r="A2908" s="556" t="s">
        <v>6696</v>
      </c>
      <c r="B2908" s="556" t="s">
        <v>6697</v>
      </c>
    </row>
    <row r="2909" spans="1:2" ht="15" customHeight="1" x14ac:dyDescent="0.25">
      <c r="A2909" s="556" t="s">
        <v>6698</v>
      </c>
      <c r="B2909" s="556" t="s">
        <v>6699</v>
      </c>
    </row>
    <row r="2910" spans="1:2" ht="15" customHeight="1" x14ac:dyDescent="0.25">
      <c r="A2910" s="556" t="s">
        <v>6700</v>
      </c>
      <c r="B2910" s="556" t="s">
        <v>6701</v>
      </c>
    </row>
    <row r="2911" spans="1:2" ht="15" customHeight="1" x14ac:dyDescent="0.25">
      <c r="A2911" s="556" t="s">
        <v>6702</v>
      </c>
      <c r="B2911" s="556" t="s">
        <v>6703</v>
      </c>
    </row>
    <row r="2912" spans="1:2" ht="15" customHeight="1" x14ac:dyDescent="0.25">
      <c r="A2912" s="556" t="s">
        <v>6704</v>
      </c>
      <c r="B2912" s="556" t="s">
        <v>6705</v>
      </c>
    </row>
    <row r="2913" spans="1:2" ht="15" customHeight="1" x14ac:dyDescent="0.25">
      <c r="A2913" s="556" t="s">
        <v>6706</v>
      </c>
      <c r="B2913" s="556" t="s">
        <v>6707</v>
      </c>
    </row>
    <row r="2914" spans="1:2" ht="15" customHeight="1" x14ac:dyDescent="0.25">
      <c r="A2914" s="556" t="s">
        <v>6708</v>
      </c>
      <c r="B2914" s="556" t="s">
        <v>6709</v>
      </c>
    </row>
    <row r="2915" spans="1:2" ht="15" customHeight="1" x14ac:dyDescent="0.25">
      <c r="A2915" s="556" t="s">
        <v>6710</v>
      </c>
      <c r="B2915" s="556" t="s">
        <v>6711</v>
      </c>
    </row>
    <row r="2916" spans="1:2" ht="15" customHeight="1" x14ac:dyDescent="0.25">
      <c r="A2916" s="556" t="s">
        <v>6712</v>
      </c>
      <c r="B2916" s="556" t="s">
        <v>6713</v>
      </c>
    </row>
    <row r="2917" spans="1:2" ht="15" customHeight="1" x14ac:dyDescent="0.25">
      <c r="A2917" s="556" t="s">
        <v>6714</v>
      </c>
      <c r="B2917" s="556" t="s">
        <v>6715</v>
      </c>
    </row>
    <row r="2918" spans="1:2" ht="15" customHeight="1" x14ac:dyDescent="0.25">
      <c r="A2918" s="556" t="s">
        <v>6716</v>
      </c>
      <c r="B2918" s="556" t="s">
        <v>6717</v>
      </c>
    </row>
    <row r="2919" spans="1:2" ht="15" customHeight="1" x14ac:dyDescent="0.25">
      <c r="A2919" s="556" t="s">
        <v>6718</v>
      </c>
      <c r="B2919" s="556" t="s">
        <v>6719</v>
      </c>
    </row>
    <row r="2920" spans="1:2" ht="15" customHeight="1" x14ac:dyDescent="0.25">
      <c r="A2920" s="556" t="s">
        <v>6720</v>
      </c>
      <c r="B2920" s="556" t="s">
        <v>6721</v>
      </c>
    </row>
    <row r="2921" spans="1:2" ht="15" customHeight="1" x14ac:dyDescent="0.25">
      <c r="A2921" s="556" t="s">
        <v>6722</v>
      </c>
      <c r="B2921" s="556" t="s">
        <v>6723</v>
      </c>
    </row>
    <row r="2922" spans="1:2" ht="15" customHeight="1" x14ac:dyDescent="0.25">
      <c r="A2922" s="556" t="s">
        <v>6724</v>
      </c>
      <c r="B2922" s="556" t="s">
        <v>6725</v>
      </c>
    </row>
    <row r="2923" spans="1:2" ht="15" customHeight="1" x14ac:dyDescent="0.25">
      <c r="A2923" s="556" t="s">
        <v>6726</v>
      </c>
      <c r="B2923" s="556" t="s">
        <v>6727</v>
      </c>
    </row>
    <row r="2924" spans="1:2" ht="15" customHeight="1" x14ac:dyDescent="0.25">
      <c r="A2924" s="556" t="s">
        <v>6728</v>
      </c>
      <c r="B2924" s="556" t="s">
        <v>6729</v>
      </c>
    </row>
    <row r="2925" spans="1:2" ht="15" customHeight="1" x14ac:dyDescent="0.25">
      <c r="A2925" s="556" t="s">
        <v>6730</v>
      </c>
      <c r="B2925" s="556" t="s">
        <v>6731</v>
      </c>
    </row>
    <row r="2926" spans="1:2" ht="15" customHeight="1" x14ac:dyDescent="0.25">
      <c r="A2926" s="556" t="s">
        <v>6732</v>
      </c>
      <c r="B2926" s="556" t="s">
        <v>6733</v>
      </c>
    </row>
    <row r="2927" spans="1:2" ht="15" customHeight="1" x14ac:dyDescent="0.25">
      <c r="A2927" s="556" t="s">
        <v>6734</v>
      </c>
      <c r="B2927" s="556" t="s">
        <v>6735</v>
      </c>
    </row>
    <row r="2928" spans="1:2" ht="15" customHeight="1" x14ac:dyDescent="0.25">
      <c r="A2928" s="556" t="s">
        <v>6736</v>
      </c>
      <c r="B2928" s="556" t="s">
        <v>6737</v>
      </c>
    </row>
    <row r="2929" spans="1:2" ht="15" customHeight="1" x14ac:dyDescent="0.25">
      <c r="A2929" s="556" t="s">
        <v>6738</v>
      </c>
      <c r="B2929" s="556" t="s">
        <v>6739</v>
      </c>
    </row>
    <row r="2930" spans="1:2" ht="15" customHeight="1" x14ac:dyDescent="0.25">
      <c r="A2930" s="556" t="s">
        <v>6740</v>
      </c>
      <c r="B2930" s="556" t="s">
        <v>6741</v>
      </c>
    </row>
    <row r="2931" spans="1:2" ht="15" customHeight="1" x14ac:dyDescent="0.25">
      <c r="A2931" s="556" t="s">
        <v>6742</v>
      </c>
      <c r="B2931" s="556" t="s">
        <v>6743</v>
      </c>
    </row>
    <row r="2932" spans="1:2" ht="15" customHeight="1" x14ac:dyDescent="0.25">
      <c r="A2932" s="556" t="s">
        <v>6744</v>
      </c>
      <c r="B2932" s="556" t="s">
        <v>6745</v>
      </c>
    </row>
    <row r="2933" spans="1:2" ht="15" customHeight="1" x14ac:dyDescent="0.25">
      <c r="A2933" s="556" t="s">
        <v>6746</v>
      </c>
      <c r="B2933" s="556" t="s">
        <v>6747</v>
      </c>
    </row>
    <row r="2934" spans="1:2" ht="15" customHeight="1" x14ac:dyDescent="0.25">
      <c r="A2934" s="556" t="s">
        <v>6748</v>
      </c>
      <c r="B2934" s="556" t="s">
        <v>6749</v>
      </c>
    </row>
    <row r="2935" spans="1:2" ht="15" customHeight="1" x14ac:dyDescent="0.25">
      <c r="A2935" s="556" t="s">
        <v>6750</v>
      </c>
      <c r="B2935" s="556" t="s">
        <v>6751</v>
      </c>
    </row>
    <row r="2936" spans="1:2" ht="15" customHeight="1" x14ac:dyDescent="0.25">
      <c r="A2936" s="556" t="s">
        <v>6752</v>
      </c>
      <c r="B2936" s="556" t="s">
        <v>6753</v>
      </c>
    </row>
    <row r="2937" spans="1:2" ht="15" customHeight="1" x14ac:dyDescent="0.25">
      <c r="A2937" s="556" t="s">
        <v>6754</v>
      </c>
      <c r="B2937" s="556" t="s">
        <v>6755</v>
      </c>
    </row>
    <row r="2938" spans="1:2" ht="15" customHeight="1" x14ac:dyDescent="0.25">
      <c r="A2938" s="556" t="s">
        <v>6756</v>
      </c>
      <c r="B2938" s="556" t="s">
        <v>6757</v>
      </c>
    </row>
    <row r="2939" spans="1:2" ht="15" customHeight="1" x14ac:dyDescent="0.25">
      <c r="A2939" s="556" t="s">
        <v>6758</v>
      </c>
      <c r="B2939" s="556" t="s">
        <v>6759</v>
      </c>
    </row>
    <row r="2940" spans="1:2" ht="15" customHeight="1" x14ac:dyDescent="0.25">
      <c r="A2940" s="556" t="s">
        <v>6760</v>
      </c>
      <c r="B2940" s="556" t="s">
        <v>6761</v>
      </c>
    </row>
    <row r="2941" spans="1:2" ht="15" customHeight="1" x14ac:dyDescent="0.25">
      <c r="A2941" s="556" t="s">
        <v>6762</v>
      </c>
      <c r="B2941" s="556" t="s">
        <v>6763</v>
      </c>
    </row>
    <row r="2942" spans="1:2" ht="15" customHeight="1" x14ac:dyDescent="0.25">
      <c r="A2942" s="556" t="s">
        <v>6764</v>
      </c>
      <c r="B2942" s="556" t="s">
        <v>6765</v>
      </c>
    </row>
    <row r="2943" spans="1:2" ht="15" customHeight="1" x14ac:dyDescent="0.25">
      <c r="A2943" s="556" t="s">
        <v>6766</v>
      </c>
      <c r="B2943" s="556" t="s">
        <v>6767</v>
      </c>
    </row>
    <row r="2944" spans="1:2" ht="15" customHeight="1" x14ac:dyDescent="0.25">
      <c r="A2944" s="556" t="s">
        <v>6768</v>
      </c>
      <c r="B2944" s="556" t="s">
        <v>6769</v>
      </c>
    </row>
    <row r="2945" spans="1:2" ht="15" customHeight="1" x14ac:dyDescent="0.25">
      <c r="A2945" s="556" t="s">
        <v>6770</v>
      </c>
      <c r="B2945" s="556" t="s">
        <v>6771</v>
      </c>
    </row>
    <row r="2946" spans="1:2" ht="15" customHeight="1" x14ac:dyDescent="0.25">
      <c r="A2946" s="556" t="s">
        <v>6772</v>
      </c>
      <c r="B2946" s="556" t="s">
        <v>6773</v>
      </c>
    </row>
    <row r="2947" spans="1:2" ht="15" customHeight="1" x14ac:dyDescent="0.25">
      <c r="A2947" s="556" t="s">
        <v>6774</v>
      </c>
      <c r="B2947" s="556" t="s">
        <v>6775</v>
      </c>
    </row>
    <row r="2948" spans="1:2" ht="15" customHeight="1" x14ac:dyDescent="0.25">
      <c r="A2948" s="556" t="s">
        <v>6776</v>
      </c>
      <c r="B2948" s="556" t="s">
        <v>6777</v>
      </c>
    </row>
    <row r="2949" spans="1:2" ht="15" customHeight="1" x14ac:dyDescent="0.25">
      <c r="A2949" s="556" t="s">
        <v>6778</v>
      </c>
      <c r="B2949" s="556" t="s">
        <v>6779</v>
      </c>
    </row>
    <row r="2950" spans="1:2" ht="15" customHeight="1" x14ac:dyDescent="0.25">
      <c r="A2950" s="556" t="s">
        <v>6780</v>
      </c>
      <c r="B2950" s="556" t="s">
        <v>6781</v>
      </c>
    </row>
    <row r="2951" spans="1:2" ht="15" customHeight="1" x14ac:dyDescent="0.25">
      <c r="A2951" s="556" t="s">
        <v>6782</v>
      </c>
      <c r="B2951" s="556" t="s">
        <v>6783</v>
      </c>
    </row>
    <row r="2952" spans="1:2" ht="15" customHeight="1" x14ac:dyDescent="0.25">
      <c r="A2952" s="556" t="s">
        <v>6784</v>
      </c>
      <c r="B2952" s="556" t="s">
        <v>6785</v>
      </c>
    </row>
    <row r="2953" spans="1:2" ht="15" customHeight="1" x14ac:dyDescent="0.25">
      <c r="A2953" s="556" t="s">
        <v>6786</v>
      </c>
      <c r="B2953" s="556" t="s">
        <v>6787</v>
      </c>
    </row>
    <row r="2954" spans="1:2" ht="15" customHeight="1" x14ac:dyDescent="0.25">
      <c r="A2954" s="556" t="s">
        <v>6788</v>
      </c>
      <c r="B2954" s="556" t="s">
        <v>6789</v>
      </c>
    </row>
    <row r="2955" spans="1:2" ht="15" customHeight="1" x14ac:dyDescent="0.25">
      <c r="A2955" s="556" t="s">
        <v>6790</v>
      </c>
      <c r="B2955" s="556" t="s">
        <v>6791</v>
      </c>
    </row>
    <row r="2956" spans="1:2" ht="15" customHeight="1" x14ac:dyDescent="0.25">
      <c r="A2956" s="556" t="s">
        <v>6792</v>
      </c>
      <c r="B2956" s="556" t="s">
        <v>6793</v>
      </c>
    </row>
    <row r="2957" spans="1:2" ht="15" customHeight="1" x14ac:dyDescent="0.25">
      <c r="A2957" s="556" t="s">
        <v>6794</v>
      </c>
      <c r="B2957" s="556" t="s">
        <v>6795</v>
      </c>
    </row>
    <row r="2958" spans="1:2" ht="15" customHeight="1" x14ac:dyDescent="0.25">
      <c r="A2958" s="556" t="s">
        <v>6796</v>
      </c>
      <c r="B2958" s="556" t="s">
        <v>6797</v>
      </c>
    </row>
    <row r="2959" spans="1:2" ht="15" customHeight="1" x14ac:dyDescent="0.25">
      <c r="A2959" s="556" t="s">
        <v>6798</v>
      </c>
      <c r="B2959" s="556" t="s">
        <v>6799</v>
      </c>
    </row>
    <row r="2960" spans="1:2" ht="15" customHeight="1" x14ac:dyDescent="0.25">
      <c r="A2960" s="556" t="s">
        <v>6800</v>
      </c>
      <c r="B2960" s="556" t="s">
        <v>6801</v>
      </c>
    </row>
    <row r="2961" spans="1:2" ht="15" customHeight="1" x14ac:dyDescent="0.25">
      <c r="A2961" s="556" t="s">
        <v>6802</v>
      </c>
      <c r="B2961" s="556" t="s">
        <v>6803</v>
      </c>
    </row>
    <row r="2962" spans="1:2" ht="15" customHeight="1" x14ac:dyDescent="0.25">
      <c r="A2962" s="556" t="s">
        <v>6804</v>
      </c>
      <c r="B2962" s="556" t="s">
        <v>6805</v>
      </c>
    </row>
    <row r="2963" spans="1:2" ht="15" customHeight="1" x14ac:dyDescent="0.25">
      <c r="A2963" s="556" t="s">
        <v>6806</v>
      </c>
      <c r="B2963" s="556" t="s">
        <v>6807</v>
      </c>
    </row>
    <row r="2964" spans="1:2" ht="15" customHeight="1" x14ac:dyDescent="0.25">
      <c r="A2964" s="556" t="s">
        <v>6808</v>
      </c>
      <c r="B2964" s="556" t="s">
        <v>6809</v>
      </c>
    </row>
    <row r="2965" spans="1:2" ht="15" customHeight="1" x14ac:dyDescent="0.25">
      <c r="A2965" s="556" t="s">
        <v>6810</v>
      </c>
      <c r="B2965" s="556" t="s">
        <v>6811</v>
      </c>
    </row>
    <row r="2966" spans="1:2" ht="15" customHeight="1" x14ac:dyDescent="0.25">
      <c r="A2966" s="556" t="s">
        <v>6812</v>
      </c>
      <c r="B2966" s="556" t="s">
        <v>6813</v>
      </c>
    </row>
    <row r="2967" spans="1:2" ht="15" customHeight="1" x14ac:dyDescent="0.25">
      <c r="A2967" s="556" t="s">
        <v>6814</v>
      </c>
      <c r="B2967" s="556" t="s">
        <v>6815</v>
      </c>
    </row>
    <row r="2968" spans="1:2" ht="15" customHeight="1" x14ac:dyDescent="0.25">
      <c r="A2968" s="556" t="s">
        <v>6816</v>
      </c>
      <c r="B2968" s="556" t="s">
        <v>6817</v>
      </c>
    </row>
    <row r="2969" spans="1:2" ht="15" customHeight="1" x14ac:dyDescent="0.25">
      <c r="A2969" s="556" t="s">
        <v>6818</v>
      </c>
      <c r="B2969" s="556" t="s">
        <v>6819</v>
      </c>
    </row>
    <row r="2970" spans="1:2" ht="15" customHeight="1" x14ac:dyDescent="0.25">
      <c r="A2970" s="556" t="s">
        <v>6820</v>
      </c>
      <c r="B2970" s="556" t="s">
        <v>6821</v>
      </c>
    </row>
    <row r="2971" spans="1:2" ht="15" customHeight="1" x14ac:dyDescent="0.25">
      <c r="A2971" s="556" t="s">
        <v>6822</v>
      </c>
      <c r="B2971" s="556" t="s">
        <v>6823</v>
      </c>
    </row>
    <row r="2972" spans="1:2" ht="15" customHeight="1" x14ac:dyDescent="0.25">
      <c r="A2972" s="556" t="s">
        <v>6824</v>
      </c>
      <c r="B2972" s="556" t="s">
        <v>6825</v>
      </c>
    </row>
    <row r="2973" spans="1:2" ht="15" customHeight="1" x14ac:dyDescent="0.25">
      <c r="A2973" s="556" t="s">
        <v>6826</v>
      </c>
      <c r="B2973" s="556" t="s">
        <v>6827</v>
      </c>
    </row>
    <row r="2974" spans="1:2" ht="15" customHeight="1" x14ac:dyDescent="0.25">
      <c r="A2974" s="556" t="s">
        <v>6828</v>
      </c>
      <c r="B2974" s="556" t="s">
        <v>6829</v>
      </c>
    </row>
    <row r="2975" spans="1:2" ht="15" customHeight="1" x14ac:dyDescent="0.25">
      <c r="A2975" s="556" t="s">
        <v>6830</v>
      </c>
      <c r="B2975" s="556" t="s">
        <v>6831</v>
      </c>
    </row>
    <row r="2976" spans="1:2" ht="15" customHeight="1" x14ac:dyDescent="0.25">
      <c r="A2976" s="556" t="s">
        <v>6832</v>
      </c>
      <c r="B2976" s="556" t="s">
        <v>6833</v>
      </c>
    </row>
    <row r="2977" spans="1:2" ht="15" customHeight="1" x14ac:dyDescent="0.25">
      <c r="A2977" s="556" t="s">
        <v>6834</v>
      </c>
      <c r="B2977" s="556" t="s">
        <v>6835</v>
      </c>
    </row>
    <row r="2978" spans="1:2" ht="15" customHeight="1" x14ac:dyDescent="0.25">
      <c r="A2978" s="556" t="s">
        <v>6836</v>
      </c>
      <c r="B2978" s="556" t="s">
        <v>6837</v>
      </c>
    </row>
    <row r="2979" spans="1:2" ht="15" customHeight="1" x14ac:dyDescent="0.25">
      <c r="A2979" s="556" t="s">
        <v>6838</v>
      </c>
      <c r="B2979" s="556" t="s">
        <v>6839</v>
      </c>
    </row>
    <row r="2980" spans="1:2" ht="15" customHeight="1" x14ac:dyDescent="0.25">
      <c r="A2980" s="556" t="s">
        <v>6840</v>
      </c>
      <c r="B2980" s="556" t="s">
        <v>6841</v>
      </c>
    </row>
    <row r="2981" spans="1:2" ht="15" customHeight="1" x14ac:dyDescent="0.25">
      <c r="A2981" s="556" t="s">
        <v>6842</v>
      </c>
      <c r="B2981" s="556" t="s">
        <v>6843</v>
      </c>
    </row>
    <row r="2982" spans="1:2" ht="15" customHeight="1" x14ac:dyDescent="0.25">
      <c r="A2982" s="556" t="s">
        <v>6844</v>
      </c>
      <c r="B2982" s="556" t="s">
        <v>6845</v>
      </c>
    </row>
    <row r="2983" spans="1:2" ht="15" customHeight="1" x14ac:dyDescent="0.25">
      <c r="A2983" s="556" t="s">
        <v>6846</v>
      </c>
      <c r="B2983" s="556" t="s">
        <v>6847</v>
      </c>
    </row>
    <row r="2984" spans="1:2" ht="15" customHeight="1" x14ac:dyDescent="0.25">
      <c r="A2984" s="556" t="s">
        <v>6848</v>
      </c>
      <c r="B2984" s="556" t="s">
        <v>6849</v>
      </c>
    </row>
    <row r="2985" spans="1:2" ht="15" customHeight="1" x14ac:dyDescent="0.25">
      <c r="A2985" s="556" t="s">
        <v>6850</v>
      </c>
      <c r="B2985" s="556" t="s">
        <v>6851</v>
      </c>
    </row>
    <row r="2986" spans="1:2" ht="15" customHeight="1" x14ac:dyDescent="0.25">
      <c r="A2986" s="556" t="s">
        <v>6852</v>
      </c>
      <c r="B2986" s="556" t="s">
        <v>6853</v>
      </c>
    </row>
    <row r="2987" spans="1:2" ht="15" customHeight="1" x14ac:dyDescent="0.25">
      <c r="A2987" s="556" t="s">
        <v>6854</v>
      </c>
      <c r="B2987" s="556" t="s">
        <v>6855</v>
      </c>
    </row>
    <row r="2988" spans="1:2" ht="15" customHeight="1" x14ac:dyDescent="0.25">
      <c r="A2988" s="556" t="s">
        <v>6856</v>
      </c>
      <c r="B2988" s="556" t="s">
        <v>6857</v>
      </c>
    </row>
    <row r="2989" spans="1:2" ht="15" customHeight="1" x14ac:dyDescent="0.25">
      <c r="A2989" s="556" t="s">
        <v>6858</v>
      </c>
      <c r="B2989" s="556" t="s">
        <v>6859</v>
      </c>
    </row>
    <row r="2990" spans="1:2" ht="15" customHeight="1" x14ac:dyDescent="0.25">
      <c r="A2990" s="556" t="s">
        <v>6860</v>
      </c>
      <c r="B2990" s="556" t="s">
        <v>6861</v>
      </c>
    </row>
    <row r="2991" spans="1:2" ht="15" customHeight="1" x14ac:dyDescent="0.25">
      <c r="A2991" s="556" t="s">
        <v>6862</v>
      </c>
      <c r="B2991" s="556" t="s">
        <v>6863</v>
      </c>
    </row>
    <row r="2992" spans="1:2" ht="15" customHeight="1" x14ac:dyDescent="0.25">
      <c r="A2992" s="556" t="s">
        <v>6864</v>
      </c>
      <c r="B2992" s="556" t="s">
        <v>6865</v>
      </c>
    </row>
    <row r="2993" spans="1:2" ht="15" customHeight="1" x14ac:dyDescent="0.25">
      <c r="A2993" s="556" t="s">
        <v>6866</v>
      </c>
      <c r="B2993" s="556" t="s">
        <v>6867</v>
      </c>
    </row>
    <row r="2994" spans="1:2" ht="15" customHeight="1" x14ac:dyDescent="0.25">
      <c r="A2994" s="556" t="s">
        <v>6868</v>
      </c>
      <c r="B2994" s="556" t="s">
        <v>6869</v>
      </c>
    </row>
    <row r="2995" spans="1:2" ht="15" customHeight="1" x14ac:dyDescent="0.25">
      <c r="A2995" s="556" t="s">
        <v>6870</v>
      </c>
      <c r="B2995" s="556" t="s">
        <v>6871</v>
      </c>
    </row>
    <row r="2996" spans="1:2" ht="15" customHeight="1" x14ac:dyDescent="0.25">
      <c r="A2996" s="556" t="s">
        <v>6872</v>
      </c>
      <c r="B2996" s="556" t="s">
        <v>6873</v>
      </c>
    </row>
    <row r="2997" spans="1:2" ht="15" customHeight="1" x14ac:dyDescent="0.25">
      <c r="A2997" s="556" t="s">
        <v>6874</v>
      </c>
      <c r="B2997" s="556" t="s">
        <v>6875</v>
      </c>
    </row>
    <row r="2998" spans="1:2" ht="15" customHeight="1" x14ac:dyDescent="0.25">
      <c r="A2998" s="556" t="s">
        <v>6876</v>
      </c>
      <c r="B2998" s="556" t="s">
        <v>6877</v>
      </c>
    </row>
    <row r="2999" spans="1:2" ht="15" customHeight="1" x14ac:dyDescent="0.25">
      <c r="A2999" s="556" t="s">
        <v>6878</v>
      </c>
      <c r="B2999" s="556" t="s">
        <v>6879</v>
      </c>
    </row>
    <row r="3000" spans="1:2" ht="15" customHeight="1" x14ac:dyDescent="0.25">
      <c r="A3000" s="556" t="s">
        <v>6880</v>
      </c>
      <c r="B3000" s="556" t="s">
        <v>6881</v>
      </c>
    </row>
    <row r="3001" spans="1:2" ht="15" customHeight="1" x14ac:dyDescent="0.25">
      <c r="A3001" s="556" t="s">
        <v>6882</v>
      </c>
      <c r="B3001" s="556" t="s">
        <v>6883</v>
      </c>
    </row>
    <row r="3002" spans="1:2" ht="15" customHeight="1" x14ac:dyDescent="0.25">
      <c r="A3002" s="556" t="s">
        <v>6884</v>
      </c>
      <c r="B3002" s="556" t="s">
        <v>6885</v>
      </c>
    </row>
    <row r="3003" spans="1:2" ht="15" customHeight="1" x14ac:dyDescent="0.25">
      <c r="A3003" s="556" t="s">
        <v>6886</v>
      </c>
      <c r="B3003" s="556" t="s">
        <v>6887</v>
      </c>
    </row>
    <row r="3004" spans="1:2" ht="15" customHeight="1" x14ac:dyDescent="0.25">
      <c r="A3004" s="556" t="s">
        <v>6888</v>
      </c>
      <c r="B3004" s="556" t="s">
        <v>6889</v>
      </c>
    </row>
    <row r="3005" spans="1:2" ht="15" customHeight="1" x14ac:dyDescent="0.25">
      <c r="A3005" s="556" t="s">
        <v>6890</v>
      </c>
      <c r="B3005" s="556" t="s">
        <v>6891</v>
      </c>
    </row>
    <row r="3006" spans="1:2" ht="15" customHeight="1" x14ac:dyDescent="0.25">
      <c r="A3006" s="556" t="s">
        <v>6892</v>
      </c>
      <c r="B3006" s="556" t="s">
        <v>6893</v>
      </c>
    </row>
    <row r="3007" spans="1:2" ht="15" customHeight="1" x14ac:dyDescent="0.25">
      <c r="A3007" s="556" t="s">
        <v>6894</v>
      </c>
      <c r="B3007" s="556" t="s">
        <v>6895</v>
      </c>
    </row>
    <row r="3008" spans="1:2" ht="15" customHeight="1" x14ac:dyDescent="0.25">
      <c r="A3008" s="556" t="s">
        <v>6896</v>
      </c>
      <c r="B3008" s="556" t="s">
        <v>6897</v>
      </c>
    </row>
    <row r="3009" spans="1:2" ht="15" customHeight="1" x14ac:dyDescent="0.25">
      <c r="A3009" s="556" t="s">
        <v>6898</v>
      </c>
      <c r="B3009" s="556" t="s">
        <v>6899</v>
      </c>
    </row>
    <row r="3010" spans="1:2" ht="15" customHeight="1" x14ac:dyDescent="0.25">
      <c r="A3010" s="556" t="s">
        <v>6900</v>
      </c>
      <c r="B3010" s="556" t="s">
        <v>6901</v>
      </c>
    </row>
    <row r="3011" spans="1:2" ht="15" customHeight="1" x14ac:dyDescent="0.25">
      <c r="A3011" s="556" t="s">
        <v>6902</v>
      </c>
      <c r="B3011" s="556" t="s">
        <v>6903</v>
      </c>
    </row>
    <row r="3012" spans="1:2" ht="15" customHeight="1" x14ac:dyDescent="0.25">
      <c r="A3012" s="556" t="s">
        <v>6904</v>
      </c>
      <c r="B3012" s="556" t="s">
        <v>6905</v>
      </c>
    </row>
  </sheetData>
  <sheetProtection algorithmName="SHA-512" hashValue="bhCalE8+O3nJCyiEXctfoUGwBz0DG+9wQ4hxvw6IKhJNZ6cnEl/UqMIRNIyJ39QFngVBQo/ZF6VD8pul3fyK9Q==" saltValue="yNw6Grr0GhHlfD9VpNHwoQ==" spinCount="100000" sheet="1" objects="1" scenarios="1"/>
  <autoFilter ref="A1:B1168" xr:uid="{4912CFEA-DDA7-4269-B906-DE9C8514CD14}"/>
  <mergeCells count="5">
    <mergeCell ref="AT33:BG33"/>
    <mergeCell ref="AT37:BG37"/>
    <mergeCell ref="AT20:BG20"/>
    <mergeCell ref="F1:L1"/>
    <mergeCell ref="Q1:U1"/>
  </mergeCells>
  <conditionalFormatting sqref="A530:A551">
    <cfRule type="duplicateValues" dxfId="0" priority="1"/>
  </conditionalFormatting>
  <pageMargins left="0.25" right="0.25" top="0.5" bottom="0.75" header="0.3" footer="0.3"/>
  <pageSetup paperSize="17" scale="49" fitToHeight="0" orientation="portrait" r:id="rId1"/>
  <headerFooter>
    <oddHeader>&amp;LONICON Incorporated- Order Form&amp;R&amp;A</oddHeader>
    <oddFooter>&amp;C&amp;"-,Bold"11451 Belcher Road South, Largo, FL 33773 • Tel +1 (727) 447-6140 • Fax +1 (727) 442-5699
www.onicon.com • customerservice@onicon.com&amp;R&amp;"Arial,Regular"&amp;9Rev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BB87-3956-4503-A192-23CE44B7F562}">
  <sheetPr codeName="Sheet47">
    <tabColor rgb="FFFFFF00"/>
    <pageSetUpPr autoPageBreaks="0" fitToPage="1"/>
  </sheetPr>
  <dimension ref="A1:BE32"/>
  <sheetViews>
    <sheetView showGridLines="0" zoomScale="80" zoomScaleNormal="80" workbookViewId="0">
      <pane xSplit="1" ySplit="7" topLeftCell="B8" activePane="bottomRight" state="frozen"/>
      <selection pane="topRight" activeCell="B1" sqref="B1"/>
      <selection pane="bottomLeft" activeCell="A8" sqref="A8"/>
      <selection pane="bottomRight" activeCell="B8" sqref="B8"/>
    </sheetView>
  </sheetViews>
  <sheetFormatPr defaultColWidth="9.140625" defaultRowHeight="15" x14ac:dyDescent="0.25"/>
  <cols>
    <col min="1" max="1" width="5.85546875" customWidth="1"/>
    <col min="2" max="2" width="15.85546875" customWidth="1"/>
    <col min="3" max="3" width="23.5703125" customWidth="1"/>
    <col min="4" max="4" width="15.5703125" customWidth="1"/>
    <col min="5" max="5" width="17.28515625" customWidth="1"/>
    <col min="6" max="6" width="19.85546875" customWidth="1"/>
    <col min="7" max="7" width="19" customWidth="1"/>
    <col min="8" max="8" width="15.7109375" customWidth="1"/>
    <col min="9" max="9" width="17.42578125" customWidth="1"/>
    <col min="10" max="10" width="31" customWidth="1"/>
    <col min="11" max="11" width="23.7109375" customWidth="1"/>
    <col min="12" max="12" width="17.140625" customWidth="1"/>
    <col min="13" max="13" width="14.5703125" customWidth="1"/>
    <col min="14" max="14" width="28.7109375" customWidth="1"/>
    <col min="15" max="15" width="17.5703125" customWidth="1"/>
    <col min="16" max="16" width="17.42578125" customWidth="1"/>
    <col min="17" max="17" width="15.5703125" customWidth="1"/>
    <col min="18" max="18" width="34.140625" customWidth="1"/>
    <col min="19" max="19" width="45.5703125" customWidth="1"/>
    <col min="20" max="20" width="36.5703125" customWidth="1"/>
    <col min="21" max="21" width="12.42578125" customWidth="1"/>
    <col min="22" max="22" width="11.85546875" hidden="1" customWidth="1"/>
    <col min="23" max="23" width="10.5703125" hidden="1" customWidth="1"/>
    <col min="24" max="24" width="11" hidden="1" customWidth="1"/>
    <col min="25" max="25" width="8.7109375" hidden="1" customWidth="1"/>
    <col min="26" max="26" width="11" hidden="1" customWidth="1"/>
    <col min="27" max="27" width="8.42578125" hidden="1" customWidth="1"/>
    <col min="28" max="28" width="8.5703125" hidden="1" customWidth="1"/>
    <col min="29" max="29" width="10" hidden="1" customWidth="1"/>
    <col min="30" max="30" width="9.42578125" hidden="1" customWidth="1"/>
    <col min="31" max="31" width="8.28515625" hidden="1" customWidth="1"/>
    <col min="32" max="32" width="7.85546875" hidden="1" customWidth="1"/>
    <col min="33" max="33" width="8" hidden="1" customWidth="1"/>
    <col min="34" max="34" width="12.42578125" hidden="1" customWidth="1"/>
    <col min="35" max="35" width="8.140625" hidden="1" customWidth="1"/>
    <col min="36" max="36" width="9.140625" hidden="1" customWidth="1"/>
    <col min="37" max="37" width="8.5703125" hidden="1" customWidth="1"/>
    <col min="38" max="38" width="7.140625" hidden="1" customWidth="1"/>
    <col min="39" max="39" width="6.28515625" hidden="1" customWidth="1"/>
    <col min="40" max="40" width="6.42578125" hidden="1" customWidth="1"/>
    <col min="41" max="41" width="10.5703125" hidden="1" customWidth="1"/>
    <col min="42" max="42" width="24.7109375" hidden="1" customWidth="1"/>
    <col min="43" max="43" width="12.5703125" hidden="1" customWidth="1"/>
    <col min="44" max="44" width="10.5703125" hidden="1" customWidth="1"/>
    <col min="45" max="48" width="12.140625" hidden="1" customWidth="1"/>
    <col min="49" max="49" width="19.85546875" hidden="1" customWidth="1"/>
    <col min="50" max="56" width="9.140625" hidden="1" customWidth="1"/>
    <col min="57" max="99" width="9.140625" customWidth="1"/>
  </cols>
  <sheetData>
    <row r="1" spans="1:50" ht="12" customHeight="1" x14ac:dyDescent="0.4">
      <c r="A1" s="720" t="s">
        <v>5197</v>
      </c>
      <c r="B1" s="720"/>
      <c r="C1" s="720"/>
      <c r="D1" s="720"/>
      <c r="E1" s="720"/>
      <c r="F1" s="720"/>
      <c r="G1" s="720"/>
      <c r="H1" s="720"/>
      <c r="I1" s="720"/>
      <c r="J1" s="720"/>
      <c r="K1" s="720"/>
      <c r="L1" s="720"/>
      <c r="M1" s="537"/>
      <c r="N1" s="537"/>
      <c r="O1" s="537"/>
      <c r="P1" s="538"/>
      <c r="Q1" s="403"/>
      <c r="R1" s="403"/>
      <c r="S1" s="403"/>
      <c r="T1" s="398"/>
      <c r="U1" s="27"/>
    </row>
    <row r="2" spans="1:50" ht="15.75" customHeight="1" x14ac:dyDescent="0.4">
      <c r="A2" s="720"/>
      <c r="B2" s="720"/>
      <c r="C2" s="720"/>
      <c r="D2" s="720"/>
      <c r="E2" s="720"/>
      <c r="F2" s="720"/>
      <c r="G2" s="720"/>
      <c r="H2" s="720"/>
      <c r="I2" s="720"/>
      <c r="J2" s="720"/>
      <c r="K2" s="720"/>
      <c r="L2" s="720"/>
      <c r="M2" s="537"/>
      <c r="N2" s="537"/>
      <c r="O2" s="537"/>
      <c r="P2" s="538"/>
      <c r="Q2" s="403"/>
      <c r="R2" s="403"/>
      <c r="S2" s="403"/>
      <c r="T2" s="398"/>
    </row>
    <row r="3" spans="1:50" ht="19.5" customHeight="1" x14ac:dyDescent="0.25">
      <c r="A3" s="720"/>
      <c r="B3" s="720"/>
      <c r="C3" s="720"/>
      <c r="D3" s="720"/>
      <c r="E3" s="720"/>
      <c r="F3" s="720"/>
      <c r="G3" s="720"/>
      <c r="H3" s="720"/>
      <c r="I3" s="720"/>
      <c r="J3" s="720"/>
      <c r="K3" s="720"/>
      <c r="L3" s="720"/>
      <c r="M3" s="537"/>
      <c r="N3" s="537"/>
      <c r="O3" s="537"/>
      <c r="P3" s="403"/>
      <c r="Q3" s="403"/>
      <c r="R3" s="403"/>
      <c r="S3" s="403"/>
      <c r="T3" s="398"/>
    </row>
    <row r="4" spans="1:50" ht="21.6" customHeight="1" thickBot="1" x14ac:dyDescent="0.3">
      <c r="A4" s="403"/>
      <c r="B4" s="403"/>
      <c r="C4" s="403"/>
      <c r="D4" s="403"/>
      <c r="E4" s="403"/>
      <c r="F4" s="403"/>
      <c r="G4" s="403"/>
      <c r="H4" s="403"/>
      <c r="I4" s="403"/>
      <c r="J4" s="403"/>
      <c r="K4" s="403"/>
      <c r="L4" s="403"/>
      <c r="M4" s="403"/>
      <c r="N4" s="403"/>
      <c r="O4" s="403"/>
      <c r="P4" s="403"/>
      <c r="Q4" s="403"/>
      <c r="R4" s="403"/>
      <c r="S4" s="403"/>
      <c r="T4" s="398"/>
    </row>
    <row r="5" spans="1:50" ht="59.25" customHeight="1" x14ac:dyDescent="0.25">
      <c r="A5" s="410" t="s">
        <v>1246</v>
      </c>
      <c r="B5" s="411"/>
      <c r="C5" s="411"/>
      <c r="D5" s="411"/>
      <c r="E5" s="412"/>
      <c r="F5" s="721" t="s">
        <v>5198</v>
      </c>
      <c r="G5" s="722"/>
      <c r="H5" s="722"/>
      <c r="I5" s="722"/>
      <c r="J5" s="722"/>
      <c r="K5" s="723"/>
      <c r="L5" s="398"/>
      <c r="M5" s="413"/>
      <c r="N5" s="398"/>
      <c r="O5" s="398"/>
      <c r="P5" s="398"/>
      <c r="Q5" s="398"/>
      <c r="R5" s="398"/>
      <c r="S5" s="398"/>
      <c r="T5" s="398"/>
    </row>
    <row r="6" spans="1:50" ht="205.5" customHeight="1" x14ac:dyDescent="0.25">
      <c r="A6" s="688" t="s">
        <v>1247</v>
      </c>
      <c r="B6" s="688" t="s">
        <v>53</v>
      </c>
      <c r="C6" s="685" t="s">
        <v>5199</v>
      </c>
      <c r="D6" s="688" t="s">
        <v>1471</v>
      </c>
      <c r="E6" s="688" t="s">
        <v>5200</v>
      </c>
      <c r="F6" s="724" t="s">
        <v>7012</v>
      </c>
      <c r="G6" s="708" t="s">
        <v>5201</v>
      </c>
      <c r="H6" s="716" t="s">
        <v>5202</v>
      </c>
      <c r="I6" s="688" t="s">
        <v>5203</v>
      </c>
      <c r="J6" s="717" t="s">
        <v>7032</v>
      </c>
      <c r="K6" s="718" t="s">
        <v>5205</v>
      </c>
      <c r="L6" s="719" t="s">
        <v>5206</v>
      </c>
      <c r="M6" s="688" t="s">
        <v>1187</v>
      </c>
      <c r="N6" s="688" t="s">
        <v>5207</v>
      </c>
      <c r="O6" s="714" t="s">
        <v>7033</v>
      </c>
      <c r="P6" s="715" t="s">
        <v>5208</v>
      </c>
      <c r="Q6" s="688" t="s">
        <v>1567</v>
      </c>
      <c r="R6" s="709" t="s">
        <v>3</v>
      </c>
      <c r="S6" s="709" t="s">
        <v>39</v>
      </c>
      <c r="T6" s="716" t="s">
        <v>1186</v>
      </c>
    </row>
    <row r="7" spans="1:50" ht="33.75" customHeight="1" x14ac:dyDescent="0.25">
      <c r="A7" s="688"/>
      <c r="B7" s="688"/>
      <c r="C7" s="686"/>
      <c r="D7" s="688"/>
      <c r="E7" s="688"/>
      <c r="F7" s="724"/>
      <c r="G7" s="708"/>
      <c r="H7" s="716"/>
      <c r="I7" s="688"/>
      <c r="J7" s="717"/>
      <c r="K7" s="718"/>
      <c r="L7" s="719"/>
      <c r="M7" s="688"/>
      <c r="N7" s="688"/>
      <c r="O7" s="714"/>
      <c r="P7" s="715"/>
      <c r="Q7" s="688"/>
      <c r="R7" s="709"/>
      <c r="S7" s="709"/>
      <c r="T7" s="709"/>
      <c r="Z7" s="539" t="s">
        <v>1262</v>
      </c>
      <c r="AA7" s="540"/>
      <c r="AB7" s="541" t="s">
        <v>5209</v>
      </c>
      <c r="AC7" s="541" t="s">
        <v>1264</v>
      </c>
      <c r="AD7" s="539" t="s">
        <v>5210</v>
      </c>
      <c r="AE7" s="539" t="s">
        <v>5211</v>
      </c>
      <c r="AF7" s="539" t="s">
        <v>5212</v>
      </c>
      <c r="AG7" s="539" t="s">
        <v>5213</v>
      </c>
      <c r="AH7" s="541" t="s">
        <v>6</v>
      </c>
      <c r="AI7" s="542"/>
      <c r="AJ7" s="543" t="s">
        <v>5209</v>
      </c>
      <c r="AK7" s="543" t="s">
        <v>5214</v>
      </c>
      <c r="AL7" s="543" t="s">
        <v>5215</v>
      </c>
      <c r="AM7" s="543" t="s">
        <v>5216</v>
      </c>
      <c r="AN7" s="543" t="s">
        <v>5217</v>
      </c>
      <c r="AO7" s="90" t="s">
        <v>1587</v>
      </c>
      <c r="AP7" s="544" t="s">
        <v>3</v>
      </c>
      <c r="AQ7" s="545" t="s">
        <v>10</v>
      </c>
      <c r="AR7" s="546" t="s">
        <v>5218</v>
      </c>
      <c r="AS7" s="546" t="s">
        <v>1281</v>
      </c>
      <c r="AT7" s="546" t="s">
        <v>1284</v>
      </c>
      <c r="AU7" s="546" t="s">
        <v>7014</v>
      </c>
      <c r="AV7" s="545" t="s">
        <v>7015</v>
      </c>
      <c r="AW7" s="546" t="s">
        <v>905</v>
      </c>
      <c r="AX7" s="546" t="s">
        <v>7</v>
      </c>
    </row>
    <row r="8" spans="1:50" ht="78" customHeight="1" x14ac:dyDescent="0.25">
      <c r="A8" s="547">
        <v>1</v>
      </c>
      <c r="B8" s="557"/>
      <c r="C8" s="557"/>
      <c r="D8" s="557"/>
      <c r="E8" s="557"/>
      <c r="F8" s="558"/>
      <c r="G8" s="559"/>
      <c r="H8" s="559"/>
      <c r="I8" s="559"/>
      <c r="J8" s="557"/>
      <c r="K8" s="560"/>
      <c r="L8" s="559"/>
      <c r="M8" s="557"/>
      <c r="N8" s="557"/>
      <c r="O8" s="559"/>
      <c r="P8" s="557"/>
      <c r="Q8" s="561"/>
      <c r="R8" s="548" t="str">
        <f>IF(K8="","More Information Required",AP8)</f>
        <v>More Information Required</v>
      </c>
      <c r="S8" s="346" t="str">
        <f>IF(K8="","",VLOOKUP(R8,RF!$A$3:$B$6000,2,FALSE))</f>
        <v/>
      </c>
      <c r="T8" s="562"/>
      <c r="Z8" s="101" t="s">
        <v>1455</v>
      </c>
      <c r="AA8" s="549" t="s">
        <v>5210</v>
      </c>
      <c r="AB8" s="84" t="str">
        <f t="shared" ref="AB8:AB17" si="0">IF(D8="","",VLOOKUP(D8,$Z$8:$AA$31,2,FALSE))</f>
        <v/>
      </c>
      <c r="AC8" s="158" t="s">
        <v>1273</v>
      </c>
      <c r="AD8" s="86" t="s">
        <v>1273</v>
      </c>
      <c r="AE8" s="86" t="s">
        <v>1274</v>
      </c>
      <c r="AF8" s="86" t="s">
        <v>1275</v>
      </c>
      <c r="AG8" s="86" t="s">
        <v>1276</v>
      </c>
      <c r="AH8" s="84" t="s">
        <v>863</v>
      </c>
      <c r="AI8" s="543" t="s">
        <v>5214</v>
      </c>
      <c r="AJ8" s="93" t="str">
        <f t="shared" ref="AJ8:AJ17" si="1">IF(C8="","",VLOOKUP(C8,$AH$8:$AI$21,2,FALSE))</f>
        <v/>
      </c>
      <c r="AK8" s="93">
        <v>1</v>
      </c>
      <c r="AL8" s="86">
        <v>2</v>
      </c>
      <c r="AM8" s="93">
        <v>3</v>
      </c>
      <c r="AN8" s="93">
        <v>1</v>
      </c>
      <c r="AO8" s="101" t="s">
        <v>1592</v>
      </c>
      <c r="AP8" s="154" t="str">
        <f>CONCATENATE("FT-3400","-",F8,G8,H8,"-",I8,J8,K8)</f>
        <v>FT-3400--</v>
      </c>
      <c r="AQ8" s="101" t="s">
        <v>1277</v>
      </c>
      <c r="AR8" s="84" t="s">
        <v>1304</v>
      </c>
      <c r="AS8" s="84" t="s">
        <v>1382</v>
      </c>
      <c r="AT8" s="84" t="s">
        <v>1386</v>
      </c>
      <c r="AU8" s="84" t="s">
        <v>7019</v>
      </c>
      <c r="AV8" s="84" t="s">
        <v>7021</v>
      </c>
      <c r="AW8" s="84" t="s">
        <v>5219</v>
      </c>
      <c r="AX8" s="84" t="s">
        <v>7034</v>
      </c>
    </row>
    <row r="9" spans="1:50" ht="78" customHeight="1" x14ac:dyDescent="0.25">
      <c r="A9" s="547">
        <v>2</v>
      </c>
      <c r="B9" s="557"/>
      <c r="C9" s="557"/>
      <c r="D9" s="557"/>
      <c r="E9" s="557"/>
      <c r="F9" s="558"/>
      <c r="G9" s="559"/>
      <c r="H9" s="559"/>
      <c r="I9" s="559"/>
      <c r="J9" s="557"/>
      <c r="K9" s="560"/>
      <c r="L9" s="559"/>
      <c r="M9" s="557"/>
      <c r="N9" s="557"/>
      <c r="O9" s="559"/>
      <c r="P9" s="557"/>
      <c r="Q9" s="561"/>
      <c r="R9" s="548" t="str">
        <f t="shared" ref="R9:R17" si="2">IF(K9="","More Information Required",AP9)</f>
        <v>More Information Required</v>
      </c>
      <c r="S9" s="346" t="str">
        <f>IF(K9="","",VLOOKUP(R9,RF!$A$3:$B$6000,2,FALSE))</f>
        <v/>
      </c>
      <c r="T9" s="562"/>
      <c r="Z9" s="101" t="s">
        <v>1456</v>
      </c>
      <c r="AA9" s="549" t="s">
        <v>5210</v>
      </c>
      <c r="AB9" s="84" t="str">
        <f t="shared" si="0"/>
        <v/>
      </c>
      <c r="AC9" s="158" t="s">
        <v>1274</v>
      </c>
      <c r="AD9" s="86" t="s">
        <v>1274</v>
      </c>
      <c r="AE9" s="86" t="s">
        <v>1275</v>
      </c>
      <c r="AF9" s="86" t="s">
        <v>1276</v>
      </c>
      <c r="AG9" s="86" t="s">
        <v>5220</v>
      </c>
      <c r="AH9" s="84" t="s">
        <v>864</v>
      </c>
      <c r="AI9" s="543" t="s">
        <v>5215</v>
      </c>
      <c r="AJ9" s="93" t="str">
        <f t="shared" si="1"/>
        <v/>
      </c>
      <c r="AK9" s="93"/>
      <c r="AL9" s="93"/>
      <c r="AM9" s="93"/>
      <c r="AN9" s="93">
        <v>2</v>
      </c>
      <c r="AO9" s="101" t="s">
        <v>1591</v>
      </c>
      <c r="AP9" s="154" t="str">
        <f t="shared" ref="AP9:AP17" si="3">CONCATENATE("FT-3400","-",F9,G9,H9,"-",I9,J9,K9)</f>
        <v>FT-3400--</v>
      </c>
      <c r="AQ9" s="101" t="s">
        <v>1282</v>
      </c>
      <c r="AR9" s="84" t="s">
        <v>1374</v>
      </c>
      <c r="AS9" s="84" t="s">
        <v>1385</v>
      </c>
      <c r="AT9" s="84" t="s">
        <v>1390</v>
      </c>
      <c r="AU9" s="84" t="s">
        <v>7020</v>
      </c>
      <c r="AV9" s="84" t="s">
        <v>7022</v>
      </c>
      <c r="AW9" s="84" t="s">
        <v>5221</v>
      </c>
      <c r="AX9" s="84" t="s">
        <v>5222</v>
      </c>
    </row>
    <row r="10" spans="1:50" ht="78" customHeight="1" x14ac:dyDescent="0.25">
      <c r="A10" s="547">
        <v>3</v>
      </c>
      <c r="B10" s="557"/>
      <c r="C10" s="557"/>
      <c r="D10" s="557"/>
      <c r="E10" s="557"/>
      <c r="F10" s="558"/>
      <c r="G10" s="559"/>
      <c r="H10" s="559"/>
      <c r="I10" s="559"/>
      <c r="J10" s="557"/>
      <c r="K10" s="560"/>
      <c r="L10" s="559"/>
      <c r="M10" s="557"/>
      <c r="N10" s="557"/>
      <c r="O10" s="559"/>
      <c r="P10" s="557"/>
      <c r="Q10" s="561"/>
      <c r="R10" s="548" t="str">
        <f t="shared" si="2"/>
        <v>More Information Required</v>
      </c>
      <c r="S10" s="346" t="str">
        <f>IF(K10="","",VLOOKUP(R10,RF!$A$3:$B$6000,2,FALSE))</f>
        <v/>
      </c>
      <c r="T10" s="562"/>
      <c r="Z10" s="101" t="s">
        <v>1457</v>
      </c>
      <c r="AA10" s="549" t="s">
        <v>5210</v>
      </c>
      <c r="AB10" s="84" t="str">
        <f t="shared" si="0"/>
        <v/>
      </c>
      <c r="AC10" s="158" t="s">
        <v>1275</v>
      </c>
      <c r="AD10" s="86" t="s">
        <v>1275</v>
      </c>
      <c r="AE10" s="86" t="s">
        <v>1276</v>
      </c>
      <c r="AF10" s="86" t="s">
        <v>5220</v>
      </c>
      <c r="AG10" s="86" t="s">
        <v>5223</v>
      </c>
      <c r="AH10" s="84" t="s">
        <v>865</v>
      </c>
      <c r="AI10" s="543" t="s">
        <v>5214</v>
      </c>
      <c r="AJ10" s="93" t="str">
        <f t="shared" si="1"/>
        <v/>
      </c>
      <c r="AK10" s="93"/>
      <c r="AL10" s="93"/>
      <c r="AM10" s="93"/>
      <c r="AN10" s="93">
        <v>3</v>
      </c>
      <c r="AO10" s="101" t="s">
        <v>1590</v>
      </c>
      <c r="AP10" s="154" t="str">
        <f t="shared" si="3"/>
        <v>FT-3400--</v>
      </c>
      <c r="AQ10" s="101" t="s">
        <v>1281</v>
      </c>
      <c r="AR10" s="84" t="s">
        <v>1384</v>
      </c>
      <c r="AS10" s="84" t="s">
        <v>1389</v>
      </c>
      <c r="AT10" s="84" t="s">
        <v>1383</v>
      </c>
      <c r="AU10" s="84" t="s">
        <v>3852</v>
      </c>
      <c r="AV10" s="84" t="s">
        <v>7023</v>
      </c>
      <c r="AW10" s="84"/>
      <c r="AX10" s="84" t="s">
        <v>7035</v>
      </c>
    </row>
    <row r="11" spans="1:50" ht="78" customHeight="1" x14ac:dyDescent="0.25">
      <c r="A11" s="547">
        <v>4</v>
      </c>
      <c r="B11" s="557"/>
      <c r="C11" s="557"/>
      <c r="D11" s="557"/>
      <c r="E11" s="557"/>
      <c r="F11" s="558"/>
      <c r="G11" s="559"/>
      <c r="H11" s="559"/>
      <c r="I11" s="559"/>
      <c r="J11" s="557"/>
      <c r="K11" s="560"/>
      <c r="L11" s="559"/>
      <c r="M11" s="557"/>
      <c r="N11" s="557"/>
      <c r="O11" s="559"/>
      <c r="P11" s="557"/>
      <c r="Q11" s="561"/>
      <c r="R11" s="548" t="str">
        <f t="shared" si="2"/>
        <v>More Information Required</v>
      </c>
      <c r="S11" s="346" t="str">
        <f>IF(K11="","",VLOOKUP(R11,RF!$A$3:$B$6000,2,FALSE))</f>
        <v/>
      </c>
      <c r="T11" s="562"/>
      <c r="Y11" s="20"/>
      <c r="Z11" s="101" t="s">
        <v>1458</v>
      </c>
      <c r="AA11" s="549" t="s">
        <v>5210</v>
      </c>
      <c r="AB11" s="84" t="str">
        <f t="shared" si="0"/>
        <v/>
      </c>
      <c r="AC11" s="158" t="s">
        <v>1276</v>
      </c>
      <c r="AD11" s="86" t="s">
        <v>1276</v>
      </c>
      <c r="AE11" s="86" t="s">
        <v>5220</v>
      </c>
      <c r="AF11" s="86" t="s">
        <v>5223</v>
      </c>
      <c r="AG11" s="86" t="s">
        <v>5224</v>
      </c>
      <c r="AH11" s="84" t="s">
        <v>873</v>
      </c>
      <c r="AI11" s="543" t="s">
        <v>5216</v>
      </c>
      <c r="AJ11" s="93" t="str">
        <f t="shared" si="1"/>
        <v/>
      </c>
      <c r="AK11" s="19"/>
      <c r="AL11" s="19"/>
      <c r="AM11" s="19"/>
      <c r="AN11" s="19"/>
      <c r="AO11" s="101" t="s">
        <v>1588</v>
      </c>
      <c r="AP11" s="154" t="str">
        <f t="shared" si="3"/>
        <v>FT-3400--</v>
      </c>
      <c r="AQ11" s="101" t="s">
        <v>1284</v>
      </c>
      <c r="AR11" s="622" t="s">
        <v>1388</v>
      </c>
      <c r="AS11" s="623" t="s">
        <v>7016</v>
      </c>
      <c r="AT11" s="115"/>
      <c r="AU11" s="84" t="s">
        <v>3853</v>
      </c>
      <c r="AV11" s="84" t="s">
        <v>7024</v>
      </c>
      <c r="AX11" s="84" t="s">
        <v>7036</v>
      </c>
    </row>
    <row r="12" spans="1:50" ht="78" customHeight="1" x14ac:dyDescent="0.25">
      <c r="A12" s="547">
        <v>5</v>
      </c>
      <c r="B12" s="557"/>
      <c r="C12" s="557"/>
      <c r="D12" s="557"/>
      <c r="E12" s="557"/>
      <c r="F12" s="558"/>
      <c r="G12" s="559"/>
      <c r="H12" s="559"/>
      <c r="I12" s="559"/>
      <c r="J12" s="557"/>
      <c r="K12" s="560"/>
      <c r="L12" s="559"/>
      <c r="M12" s="557"/>
      <c r="N12" s="557"/>
      <c r="O12" s="559"/>
      <c r="P12" s="557"/>
      <c r="Q12" s="561"/>
      <c r="R12" s="548" t="str">
        <f t="shared" si="2"/>
        <v>More Information Required</v>
      </c>
      <c r="S12" s="346" t="str">
        <f>IF(K12="","",VLOOKUP(R12,RF!$A$3:$B$6000,2,FALSE))</f>
        <v/>
      </c>
      <c r="T12" s="562"/>
      <c r="Z12" s="101" t="s">
        <v>1459</v>
      </c>
      <c r="AA12" s="549" t="s">
        <v>5210</v>
      </c>
      <c r="AB12" s="84" t="str">
        <f t="shared" si="0"/>
        <v/>
      </c>
      <c r="AC12" s="158" t="s">
        <v>5220</v>
      </c>
      <c r="AD12" s="86" t="s">
        <v>5220</v>
      </c>
      <c r="AE12" s="86" t="s">
        <v>5223</v>
      </c>
      <c r="AF12" s="86" t="s">
        <v>5224</v>
      </c>
      <c r="AG12" s="86" t="s">
        <v>5225</v>
      </c>
      <c r="AH12" s="84" t="s">
        <v>876</v>
      </c>
      <c r="AI12" s="543" t="s">
        <v>5216</v>
      </c>
      <c r="AJ12" s="93" t="str">
        <f t="shared" si="1"/>
        <v/>
      </c>
      <c r="AK12" s="19"/>
      <c r="AL12" s="19"/>
      <c r="AM12" s="19"/>
      <c r="AN12" s="19"/>
      <c r="AO12" s="101" t="s">
        <v>1589</v>
      </c>
      <c r="AP12" s="154" t="str">
        <f t="shared" si="3"/>
        <v>FT-3400--</v>
      </c>
      <c r="AQ12" s="101" t="s">
        <v>7014</v>
      </c>
      <c r="AR12" s="622" t="s">
        <v>1390</v>
      </c>
      <c r="AS12" s="623" t="s">
        <v>7017</v>
      </c>
      <c r="AT12" s="115"/>
      <c r="AU12" s="84" t="s">
        <v>3854</v>
      </c>
      <c r="AV12" s="84" t="s">
        <v>7025</v>
      </c>
    </row>
    <row r="13" spans="1:50" ht="78" customHeight="1" x14ac:dyDescent="0.25">
      <c r="A13" s="547">
        <v>6</v>
      </c>
      <c r="B13" s="557"/>
      <c r="C13" s="557"/>
      <c r="D13" s="557"/>
      <c r="E13" s="557"/>
      <c r="F13" s="558"/>
      <c r="G13" s="559"/>
      <c r="H13" s="559"/>
      <c r="I13" s="559"/>
      <c r="J13" s="557"/>
      <c r="K13" s="560"/>
      <c r="L13" s="559"/>
      <c r="M13" s="557"/>
      <c r="N13" s="557"/>
      <c r="O13" s="559"/>
      <c r="P13" s="557"/>
      <c r="Q13" s="561"/>
      <c r="R13" s="548" t="str">
        <f t="shared" si="2"/>
        <v>More Information Required</v>
      </c>
      <c r="S13" s="346" t="str">
        <f>IF(K13="","",VLOOKUP(R13,RF!$A$3:$B$6000,2,FALSE))</f>
        <v/>
      </c>
      <c r="T13" s="562"/>
      <c r="Z13" s="101" t="s">
        <v>1460</v>
      </c>
      <c r="AA13" s="549" t="s">
        <v>5210</v>
      </c>
      <c r="AB13" s="84" t="str">
        <f t="shared" si="0"/>
        <v/>
      </c>
      <c r="AC13" s="158" t="s">
        <v>5223</v>
      </c>
      <c r="AD13" s="86" t="s">
        <v>5223</v>
      </c>
      <c r="AE13" s="86" t="s">
        <v>5224</v>
      </c>
      <c r="AF13" s="86" t="s">
        <v>5225</v>
      </c>
      <c r="AH13" s="84" t="s">
        <v>877</v>
      </c>
      <c r="AI13" s="543" t="s">
        <v>5217</v>
      </c>
      <c r="AJ13" s="93" t="str">
        <f t="shared" si="1"/>
        <v/>
      </c>
      <c r="AK13" s="19"/>
      <c r="AL13" s="19"/>
      <c r="AM13" s="19"/>
      <c r="AN13" s="19"/>
      <c r="AO13" s="19"/>
      <c r="AP13" s="154" t="str">
        <f t="shared" si="3"/>
        <v>FT-3400--</v>
      </c>
      <c r="AQ13" s="101" t="s">
        <v>7015</v>
      </c>
      <c r="AS13" s="623" t="s">
        <v>7018</v>
      </c>
      <c r="AT13" s="115"/>
      <c r="AU13" s="84" t="s">
        <v>3855</v>
      </c>
      <c r="AV13" s="84" t="s">
        <v>7026</v>
      </c>
    </row>
    <row r="14" spans="1:50" ht="78" customHeight="1" x14ac:dyDescent="0.25">
      <c r="A14" s="547">
        <v>7</v>
      </c>
      <c r="B14" s="557"/>
      <c r="C14" s="557"/>
      <c r="D14" s="557"/>
      <c r="E14" s="557"/>
      <c r="F14" s="558"/>
      <c r="G14" s="559"/>
      <c r="H14" s="559"/>
      <c r="I14" s="559"/>
      <c r="J14" s="557"/>
      <c r="K14" s="560"/>
      <c r="L14" s="559"/>
      <c r="M14" s="557"/>
      <c r="N14" s="557"/>
      <c r="O14" s="559"/>
      <c r="P14" s="557"/>
      <c r="Q14" s="561"/>
      <c r="R14" s="548" t="str">
        <f t="shared" si="2"/>
        <v>More Information Required</v>
      </c>
      <c r="S14" s="346" t="str">
        <f>IF(K14="","",VLOOKUP(R14,RF!$A$3:$B$6000,2,FALSE))</f>
        <v/>
      </c>
      <c r="T14" s="562"/>
      <c r="Z14" s="101" t="s">
        <v>1461</v>
      </c>
      <c r="AA14" s="549" t="s">
        <v>5211</v>
      </c>
      <c r="AB14" s="84" t="str">
        <f t="shared" si="0"/>
        <v/>
      </c>
      <c r="AC14" s="158" t="s">
        <v>5224</v>
      </c>
      <c r="AE14" s="86" t="s">
        <v>5225</v>
      </c>
      <c r="AH14" s="84" t="s">
        <v>878</v>
      </c>
      <c r="AI14" s="543" t="s">
        <v>5214</v>
      </c>
      <c r="AJ14" s="93" t="str">
        <f t="shared" si="1"/>
        <v/>
      </c>
      <c r="AK14" s="19"/>
      <c r="AL14" s="19"/>
      <c r="AM14" s="19"/>
      <c r="AN14" s="19"/>
      <c r="AO14" s="19"/>
      <c r="AP14" s="154" t="str">
        <f t="shared" si="3"/>
        <v>FT-3400--</v>
      </c>
      <c r="AQ14" s="84" t="s">
        <v>7027</v>
      </c>
      <c r="AU14" s="84" t="s">
        <v>3856</v>
      </c>
    </row>
    <row r="15" spans="1:50" ht="78" customHeight="1" x14ac:dyDescent="0.25">
      <c r="A15" s="547">
        <v>8</v>
      </c>
      <c r="B15" s="557"/>
      <c r="C15" s="557"/>
      <c r="D15" s="557"/>
      <c r="E15" s="557"/>
      <c r="F15" s="558"/>
      <c r="G15" s="559"/>
      <c r="H15" s="559"/>
      <c r="I15" s="559"/>
      <c r="J15" s="557"/>
      <c r="K15" s="560"/>
      <c r="L15" s="559"/>
      <c r="M15" s="557"/>
      <c r="N15" s="557"/>
      <c r="O15" s="559"/>
      <c r="P15" s="557"/>
      <c r="Q15" s="561"/>
      <c r="R15" s="548" t="str">
        <f t="shared" si="2"/>
        <v>More Information Required</v>
      </c>
      <c r="S15" s="346" t="str">
        <f>IF(K15="","",VLOOKUP(R15,RF!$A$3:$B$6000,2,FALSE))</f>
        <v/>
      </c>
      <c r="T15" s="562"/>
      <c r="Z15" s="101" t="s">
        <v>1462</v>
      </c>
      <c r="AA15" s="549" t="s">
        <v>5211</v>
      </c>
      <c r="AB15" s="84" t="str">
        <f t="shared" si="0"/>
        <v/>
      </c>
      <c r="AC15" s="158" t="s">
        <v>5225</v>
      </c>
      <c r="AH15" s="84" t="s">
        <v>880</v>
      </c>
      <c r="AI15" s="543" t="s">
        <v>5217</v>
      </c>
      <c r="AJ15" s="93" t="str">
        <f t="shared" si="1"/>
        <v/>
      </c>
      <c r="AK15" s="19"/>
      <c r="AL15" s="19"/>
      <c r="AM15" s="19"/>
      <c r="AN15" s="19"/>
      <c r="AO15" s="19"/>
      <c r="AP15" s="154" t="str">
        <f t="shared" si="3"/>
        <v>FT-3400--</v>
      </c>
      <c r="AQ15" s="101" t="s">
        <v>7028</v>
      </c>
      <c r="AU15" s="84" t="s">
        <v>3857</v>
      </c>
    </row>
    <row r="16" spans="1:50" ht="78" customHeight="1" x14ac:dyDescent="0.25">
      <c r="A16" s="547">
        <v>9</v>
      </c>
      <c r="B16" s="557"/>
      <c r="C16" s="557"/>
      <c r="D16" s="557"/>
      <c r="E16" s="557"/>
      <c r="F16" s="558"/>
      <c r="G16" s="559"/>
      <c r="H16" s="559"/>
      <c r="I16" s="559"/>
      <c r="J16" s="557"/>
      <c r="K16" s="560"/>
      <c r="L16" s="559"/>
      <c r="M16" s="557"/>
      <c r="N16" s="557"/>
      <c r="O16" s="559"/>
      <c r="P16" s="557"/>
      <c r="Q16" s="561"/>
      <c r="R16" s="548" t="str">
        <f t="shared" si="2"/>
        <v>More Information Required</v>
      </c>
      <c r="S16" s="346" t="str">
        <f>IF(K16="","",VLOOKUP(R16,RF!$A$3:$B$6000,2,FALSE))</f>
        <v/>
      </c>
      <c r="T16" s="562"/>
      <c r="Z16" s="101" t="s">
        <v>1463</v>
      </c>
      <c r="AA16" s="549" t="s">
        <v>5211</v>
      </c>
      <c r="AB16" s="84" t="str">
        <f t="shared" si="0"/>
        <v/>
      </c>
      <c r="AC16" s="550"/>
      <c r="AH16" s="84" t="s">
        <v>5227</v>
      </c>
      <c r="AI16" s="543" t="s">
        <v>5215</v>
      </c>
      <c r="AJ16" s="93" t="str">
        <f t="shared" si="1"/>
        <v/>
      </c>
      <c r="AK16" s="19"/>
      <c r="AL16" s="19"/>
      <c r="AM16" s="19"/>
      <c r="AN16" s="19"/>
      <c r="AO16" s="19"/>
      <c r="AP16" s="154" t="str">
        <f t="shared" si="3"/>
        <v>FT-3400--</v>
      </c>
      <c r="AQ16" s="84" t="s">
        <v>5226</v>
      </c>
      <c r="AU16" s="84" t="s">
        <v>3858</v>
      </c>
    </row>
    <row r="17" spans="1:43" ht="78" customHeight="1" thickBot="1" x14ac:dyDescent="0.3">
      <c r="A17" s="547">
        <v>10</v>
      </c>
      <c r="B17" s="557"/>
      <c r="C17" s="557"/>
      <c r="D17" s="557"/>
      <c r="E17" s="557"/>
      <c r="F17" s="563"/>
      <c r="G17" s="564"/>
      <c r="H17" s="564"/>
      <c r="I17" s="564"/>
      <c r="J17" s="565"/>
      <c r="K17" s="566"/>
      <c r="L17" s="559"/>
      <c r="M17" s="557"/>
      <c r="N17" s="557"/>
      <c r="O17" s="559"/>
      <c r="P17" s="557"/>
      <c r="Q17" s="561"/>
      <c r="R17" s="548" t="str">
        <f t="shared" si="2"/>
        <v>More Information Required</v>
      </c>
      <c r="S17" s="346" t="str">
        <f>IF(K17="","",VLOOKUP(R17,RF!$A$3:$B$6000,2,FALSE))</f>
        <v/>
      </c>
      <c r="T17" s="562"/>
      <c r="Z17" s="101" t="s">
        <v>1464</v>
      </c>
      <c r="AA17" s="549" t="s">
        <v>5212</v>
      </c>
      <c r="AB17" s="84" t="str">
        <f t="shared" si="0"/>
        <v/>
      </c>
      <c r="AC17" s="550"/>
      <c r="AH17" s="84" t="s">
        <v>5228</v>
      </c>
      <c r="AI17" s="543" t="s">
        <v>5214</v>
      </c>
      <c r="AJ17" s="93" t="str">
        <f t="shared" si="1"/>
        <v/>
      </c>
      <c r="AK17" s="19"/>
      <c r="AL17" s="19"/>
      <c r="AM17" s="19"/>
      <c r="AN17" s="19"/>
      <c r="AO17" s="19"/>
      <c r="AP17" s="154" t="str">
        <f t="shared" si="3"/>
        <v>FT-3400--</v>
      </c>
      <c r="AQ17" s="19"/>
    </row>
    <row r="18" spans="1:43" ht="14.25" customHeight="1" x14ac:dyDescent="0.25">
      <c r="A18" s="698" t="s">
        <v>1188</v>
      </c>
      <c r="B18" s="698"/>
      <c r="C18" s="698"/>
      <c r="D18" s="698"/>
      <c r="E18" s="698"/>
      <c r="F18" s="698"/>
      <c r="G18" s="698"/>
      <c r="H18" s="698"/>
      <c r="I18" s="698"/>
      <c r="J18" s="698"/>
      <c r="K18" s="698"/>
      <c r="L18" s="698"/>
      <c r="M18" s="698"/>
      <c r="N18" s="698"/>
      <c r="O18" s="698"/>
      <c r="P18" s="698"/>
      <c r="Q18" s="698"/>
      <c r="R18" s="698"/>
      <c r="S18" s="397"/>
      <c r="T18" s="491" t="str">
        <f>'F-1000'!V17</f>
        <v>Rev. 18</v>
      </c>
      <c r="U18" s="24"/>
      <c r="Z18" s="101" t="s">
        <v>1465</v>
      </c>
      <c r="AA18" s="549" t="s">
        <v>5212</v>
      </c>
      <c r="AB18" s="26"/>
      <c r="AH18" s="84" t="s">
        <v>5229</v>
      </c>
      <c r="AI18" s="543" t="s">
        <v>5215</v>
      </c>
      <c r="AJ18" s="19"/>
      <c r="AK18" s="19"/>
      <c r="AL18" s="19"/>
      <c r="AM18" s="19"/>
      <c r="AN18" s="19"/>
      <c r="AO18" s="19"/>
      <c r="AP18" s="19"/>
      <c r="AQ18" s="19"/>
    </row>
    <row r="19" spans="1:43" ht="21.6" customHeight="1" x14ac:dyDescent="0.25">
      <c r="A19" s="698"/>
      <c r="B19" s="698"/>
      <c r="C19" s="698"/>
      <c r="D19" s="698"/>
      <c r="E19" s="698"/>
      <c r="F19" s="698"/>
      <c r="G19" s="698"/>
      <c r="H19" s="698"/>
      <c r="I19" s="698"/>
      <c r="J19" s="698"/>
      <c r="K19" s="698"/>
      <c r="L19" s="698"/>
      <c r="M19" s="698"/>
      <c r="N19" s="698"/>
      <c r="O19" s="698"/>
      <c r="P19" s="698"/>
      <c r="Q19" s="698"/>
      <c r="R19" s="698"/>
      <c r="S19" s="397"/>
      <c r="T19" s="414"/>
      <c r="U19" s="24"/>
      <c r="Z19" s="101" t="s">
        <v>1466</v>
      </c>
      <c r="AA19" s="549" t="s">
        <v>5213</v>
      </c>
      <c r="AE19" s="22"/>
      <c r="AH19" s="84" t="s">
        <v>5230</v>
      </c>
      <c r="AI19" s="543" t="s">
        <v>5214</v>
      </c>
      <c r="AJ19" s="19"/>
      <c r="AK19" s="19"/>
      <c r="AL19" s="19"/>
      <c r="AM19" s="19"/>
      <c r="AN19" s="19"/>
      <c r="AO19" s="19"/>
      <c r="AP19" s="19"/>
      <c r="AQ19" s="19"/>
    </row>
    <row r="20" spans="1:43" ht="35.25" customHeight="1" x14ac:dyDescent="0.25">
      <c r="A20" s="698"/>
      <c r="B20" s="698"/>
      <c r="C20" s="698"/>
      <c r="D20" s="698"/>
      <c r="E20" s="698"/>
      <c r="F20" s="698"/>
      <c r="G20" s="698"/>
      <c r="H20" s="698"/>
      <c r="I20" s="698"/>
      <c r="J20" s="698"/>
      <c r="K20" s="698"/>
      <c r="L20" s="698"/>
      <c r="M20" s="698"/>
      <c r="N20" s="698"/>
      <c r="O20" s="698"/>
      <c r="P20" s="698"/>
      <c r="Q20" s="698"/>
      <c r="R20" s="698"/>
      <c r="S20" s="398"/>
      <c r="T20" s="398"/>
      <c r="Z20" s="101" t="s">
        <v>3566</v>
      </c>
      <c r="AA20" s="549" t="s">
        <v>5213</v>
      </c>
      <c r="AE20" s="20"/>
      <c r="AH20" s="101" t="s">
        <v>5231</v>
      </c>
      <c r="AI20" s="543" t="s">
        <v>5214</v>
      </c>
      <c r="AJ20" s="19"/>
      <c r="AK20" s="19"/>
      <c r="AL20" s="19"/>
      <c r="AM20" s="19"/>
      <c r="AN20" s="19"/>
      <c r="AO20" s="19"/>
      <c r="AP20" s="19"/>
      <c r="AQ20" s="19"/>
    </row>
    <row r="21" spans="1:43" ht="45" x14ac:dyDescent="0.35">
      <c r="A21" s="699" t="s">
        <v>5232</v>
      </c>
      <c r="B21" s="699"/>
      <c r="C21" s="699"/>
      <c r="D21" s="699"/>
      <c r="E21" s="699"/>
      <c r="F21" s="699"/>
      <c r="G21" s="699"/>
      <c r="H21" s="699"/>
      <c r="I21" s="699"/>
      <c r="J21" s="699"/>
      <c r="K21" s="699"/>
      <c r="L21" s="699"/>
      <c r="M21" s="699"/>
      <c r="N21" s="699"/>
      <c r="O21" s="699"/>
      <c r="P21" s="699"/>
      <c r="Q21" s="699"/>
      <c r="R21" s="699"/>
      <c r="S21" s="699"/>
      <c r="T21" s="699"/>
      <c r="Z21" s="84" t="s">
        <v>5233</v>
      </c>
      <c r="AA21" s="549" t="s">
        <v>5213</v>
      </c>
      <c r="AE21" s="19"/>
      <c r="AH21" s="101" t="s">
        <v>5234</v>
      </c>
      <c r="AI21" s="543" t="s">
        <v>5215</v>
      </c>
      <c r="AJ21" s="19"/>
      <c r="AK21" s="19"/>
      <c r="AL21" s="19"/>
      <c r="AM21" s="19"/>
      <c r="AN21" s="19"/>
      <c r="AO21" s="19"/>
      <c r="AP21" s="19"/>
      <c r="AQ21" s="19"/>
    </row>
    <row r="22" spans="1:43" ht="30" x14ac:dyDescent="0.25">
      <c r="Z22" s="84" t="s">
        <v>3567</v>
      </c>
      <c r="AA22" s="549" t="s">
        <v>5213</v>
      </c>
      <c r="AE22" s="19"/>
      <c r="AH22" s="19"/>
      <c r="AI22" s="19"/>
      <c r="AK22" s="19"/>
      <c r="AL22" s="19"/>
      <c r="AM22" s="19"/>
      <c r="AN22" s="19"/>
      <c r="AO22" s="19"/>
      <c r="AP22" s="19"/>
      <c r="AQ22" s="19"/>
    </row>
    <row r="23" spans="1:43" ht="30" x14ac:dyDescent="0.25">
      <c r="Z23" s="84" t="s">
        <v>5235</v>
      </c>
      <c r="AA23" s="549" t="s">
        <v>5213</v>
      </c>
      <c r="AH23" s="19"/>
      <c r="AI23" s="19"/>
      <c r="AK23" s="19"/>
      <c r="AL23" s="19"/>
      <c r="AM23" s="19"/>
      <c r="AN23" s="19"/>
      <c r="AO23" s="19"/>
      <c r="AP23" s="19"/>
      <c r="AQ23" s="19"/>
    </row>
    <row r="24" spans="1:43" ht="30" x14ac:dyDescent="0.25">
      <c r="Z24" s="84" t="s">
        <v>3568</v>
      </c>
      <c r="AA24" s="549" t="s">
        <v>5213</v>
      </c>
      <c r="AH24" s="19"/>
      <c r="AI24" s="19"/>
      <c r="AK24" s="19"/>
      <c r="AL24" s="19"/>
      <c r="AM24" s="19"/>
      <c r="AN24" s="19"/>
      <c r="AO24" s="19"/>
      <c r="AP24" s="19"/>
      <c r="AQ24" s="19"/>
    </row>
    <row r="25" spans="1:43" ht="30" x14ac:dyDescent="0.25">
      <c r="Z25" s="84" t="s">
        <v>3569</v>
      </c>
      <c r="AA25" s="549" t="s">
        <v>5213</v>
      </c>
      <c r="AH25" s="19"/>
      <c r="AI25" s="19"/>
      <c r="AK25" s="19"/>
      <c r="AL25" s="19"/>
      <c r="AM25" s="19"/>
      <c r="AN25" s="19"/>
      <c r="AO25" s="19"/>
      <c r="AP25" s="19"/>
      <c r="AQ25" s="19"/>
    </row>
    <row r="26" spans="1:43" ht="30" x14ac:dyDescent="0.25">
      <c r="Z26" s="84" t="s">
        <v>5236</v>
      </c>
      <c r="AA26" s="549" t="s">
        <v>5213</v>
      </c>
      <c r="AH26" s="19"/>
      <c r="AI26" s="19"/>
      <c r="AK26" s="19"/>
      <c r="AL26" s="19"/>
      <c r="AM26" s="19"/>
      <c r="AN26" s="19"/>
      <c r="AO26" s="19"/>
      <c r="AP26" s="19"/>
      <c r="AQ26" s="19"/>
    </row>
    <row r="27" spans="1:43" ht="30" x14ac:dyDescent="0.25">
      <c r="Z27" s="84" t="s">
        <v>3570</v>
      </c>
      <c r="AA27" s="549" t="s">
        <v>5213</v>
      </c>
      <c r="AH27" s="19"/>
      <c r="AI27" s="19"/>
      <c r="AK27" s="19"/>
      <c r="AL27" s="19"/>
      <c r="AM27" s="19"/>
      <c r="AN27" s="19"/>
      <c r="AO27" s="19"/>
      <c r="AP27" s="19"/>
      <c r="AQ27" s="19"/>
    </row>
    <row r="28" spans="1:43" ht="30" x14ac:dyDescent="0.25">
      <c r="Z28" s="84" t="s">
        <v>3571</v>
      </c>
      <c r="AA28" s="549" t="s">
        <v>5213</v>
      </c>
      <c r="AH28" s="19"/>
    </row>
    <row r="29" spans="1:43" ht="30" x14ac:dyDescent="0.25">
      <c r="Z29" s="84" t="s">
        <v>5237</v>
      </c>
      <c r="AA29" s="549" t="s">
        <v>5213</v>
      </c>
      <c r="AE29" s="21"/>
      <c r="AF29" s="21"/>
    </row>
    <row r="30" spans="1:43" ht="30" x14ac:dyDescent="0.25">
      <c r="Z30" s="84" t="s">
        <v>5238</v>
      </c>
      <c r="AA30" s="549" t="s">
        <v>5213</v>
      </c>
    </row>
    <row r="31" spans="1:43" ht="30" x14ac:dyDescent="0.25">
      <c r="Z31" s="84" t="s">
        <v>5239</v>
      </c>
      <c r="AA31" s="549" t="s">
        <v>5213</v>
      </c>
    </row>
    <row r="32" spans="1:43" x14ac:dyDescent="0.25">
      <c r="AD32" s="3"/>
    </row>
  </sheetData>
  <sheetProtection algorithmName="SHA-512" hashValue="oJMfFT0R8/c+6qERKRoDmyv3KgZdcAo5ym1pyjNFn3pDgDc7b+XiqWAs69cjwLajd8qQqCPOfWsJmAij1gNnyQ==" saltValue="NKAFN5MPr59/qF/Vt1cUVw==" spinCount="100000" sheet="1" formatCells="0" selectLockedCells="1"/>
  <mergeCells count="24">
    <mergeCell ref="A1:L3"/>
    <mergeCell ref="F5:K5"/>
    <mergeCell ref="A6:A7"/>
    <mergeCell ref="B6:B7"/>
    <mergeCell ref="C6:C7"/>
    <mergeCell ref="D6:D7"/>
    <mergeCell ref="E6:E7"/>
    <mergeCell ref="F6:F7"/>
    <mergeCell ref="G6:G7"/>
    <mergeCell ref="H6:H7"/>
    <mergeCell ref="A18:R20"/>
    <mergeCell ref="A21:T21"/>
    <mergeCell ref="O6:O7"/>
    <mergeCell ref="P6:P7"/>
    <mergeCell ref="Q6:Q7"/>
    <mergeCell ref="R6:R7"/>
    <mergeCell ref="S6:S7"/>
    <mergeCell ref="T6:T7"/>
    <mergeCell ref="I6:I7"/>
    <mergeCell ref="J6:J7"/>
    <mergeCell ref="K6:K7"/>
    <mergeCell ref="L6:L7"/>
    <mergeCell ref="M6:M7"/>
    <mergeCell ref="N6:N7"/>
  </mergeCells>
  <conditionalFormatting sqref="L8:M17 P8:P17 S8:S17">
    <cfRule type="containsText" dxfId="43" priority="2" operator="containsText" text="More Information Required">
      <formula>NOT(ISERROR(SEARCH("More Information Required",L8)))</formula>
    </cfRule>
  </conditionalFormatting>
  <conditionalFormatting sqref="R8:R17">
    <cfRule type="cellIs" dxfId="42" priority="1" operator="equal">
      <formula>"More Information Required"</formula>
    </cfRule>
  </conditionalFormatting>
  <dataValidations count="11">
    <dataValidation type="list" allowBlank="1" showInputMessage="1" showErrorMessage="1" sqref="G8:H17" xr:uid="{7BE8AF1A-F5E6-4B83-815F-DC78FE32EF76}">
      <formula1>"0"</formula1>
    </dataValidation>
    <dataValidation type="list" allowBlank="1" showInputMessage="1" showErrorMessage="1" sqref="L8:L17" xr:uid="{AC958C23-E764-474E-AAC7-312B4208E5D0}">
      <formula1>$AO$7:$AO$12</formula1>
    </dataValidation>
    <dataValidation type="list" allowBlank="1" showInputMessage="1" showErrorMessage="1" sqref="F8:F17 I8:I17" xr:uid="{B20ECA41-3C6D-4C4F-B09E-0B1BAB0478AA}">
      <formula1>"1,2"</formula1>
    </dataValidation>
    <dataValidation type="list" allowBlank="1" showInputMessage="1" showErrorMessage="1" sqref="K8:K17" xr:uid="{4245752F-5C60-4BB0-8042-B3D7AB921084}">
      <formula1>INDIRECT(AJ8)</formula1>
    </dataValidation>
    <dataValidation type="list" allowBlank="1" showInputMessage="1" showErrorMessage="1" sqref="J8:J17" xr:uid="{8BE13095-F6AC-44E2-A7E8-5CDF3504F1FB}">
      <formula1>INDIRECT(AB8)</formula1>
    </dataValidation>
    <dataValidation type="list" allowBlank="1" showInputMessage="1" showErrorMessage="1" sqref="D8:D17" xr:uid="{A75E26BA-370F-4646-A3AE-235B0CCD2701}">
      <formula1>$Z$8:$Z$31</formula1>
    </dataValidation>
    <dataValidation type="list" allowBlank="1" showInputMessage="1" showErrorMessage="1" sqref="C8:C17" xr:uid="{A3005CFD-A15B-40E7-AF99-BC664D7A21ED}">
      <formula1>$AH$8:$AH$21</formula1>
    </dataValidation>
    <dataValidation type="list" allowBlank="1" showInputMessage="1" showErrorMessage="1" sqref="P8:P17" xr:uid="{956F384F-D5C5-4B41-94A9-1BC0A5257E15}">
      <formula1>"Dry Tap Kit,Hot Tap Kit,Custom Kit"</formula1>
    </dataValidation>
    <dataValidation type="list" allowBlank="1" showInputMessage="1" showErrorMessage="1" sqref="E8:E17" xr:uid="{2172ECB5-1FFD-42B2-9553-545834BD3E52}">
      <formula1>$AQ$8:$AQ$16</formula1>
    </dataValidation>
    <dataValidation type="list" allowBlank="1" showInputMessage="1" showErrorMessage="1" sqref="N8:N17" xr:uid="{1BBD204B-B2B5-4A2B-BA42-144345DC242E}">
      <formula1>IF(E8=$AQ$8,$AR$8:$AR$12,IF(E8=$AQ$9,$AR$8:$AR$12,IF(E8=$AQ$10,$AS$8:$AS$13,IF(E8=$AQ$11,$AT$8:$AT$10,IF(E8=$AQ$12,$AU$8:$AU$16,IF(E8=$AQ$13,$AV$8:$AV$13,$AW$8))))))</formula1>
    </dataValidation>
    <dataValidation type="list" allowBlank="1" showInputMessage="1" showErrorMessage="1" sqref="O8:O17" xr:uid="{D2FF040B-C671-421E-8045-061F023B6C03}">
      <formula1>$AX$8:$AX$11</formula1>
    </dataValidation>
  </dataValidations>
  <hyperlinks>
    <hyperlink ref="A21:S21" location="'Table of Contents'!A1" display="To return to the index, click this link" xr:uid="{A1033B0E-2853-4D47-A293-26129AF173F3}"/>
    <hyperlink ref="A21:T21" location="'Meter Selection'!A1" display="To return to the meter selection, click this link" xr:uid="{E742F7A4-5C10-4448-AC2A-46A107301167}"/>
  </hyperlinks>
  <printOptions horizontalCentered="1"/>
  <pageMargins left="0.25" right="0.25" top="0.5" bottom="0.75" header="0.3" footer="0.3"/>
  <pageSetup scale="31" orientation="landscape" r:id="rId1"/>
  <headerFooter>
    <oddHeader>&amp;LONICON Incorporated - Order Form</oddHeader>
    <oddFooter>&amp;C&amp;"-,Bold"11451 Belcher Road South, Largo, FL 33773 • Tel +1 (727) 447-6140 • Fax +1 (727) 442-5699
www.onicon.com • customerservice@onicon.com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A368-3560-4E83-9ED2-71B9145EAEBF}">
  <sheetPr codeName="Sheet43">
    <tabColor rgb="FFFFFF00"/>
    <pageSetUpPr autoPageBreaks="0" fitToPage="1"/>
  </sheetPr>
  <dimension ref="A1:BD31"/>
  <sheetViews>
    <sheetView showGridLines="0" zoomScale="80" zoomScaleNormal="80" workbookViewId="0">
      <pane xSplit="2" ySplit="7" topLeftCell="C8" activePane="bottomRight" state="frozen"/>
      <selection pane="topRight" activeCell="C1" sqref="C1"/>
      <selection pane="bottomLeft" activeCell="A8" sqref="A8"/>
      <selection pane="bottomRight" activeCell="C8" sqref="C8"/>
    </sheetView>
  </sheetViews>
  <sheetFormatPr defaultColWidth="9.140625" defaultRowHeight="15" x14ac:dyDescent="0.25"/>
  <cols>
    <col min="1" max="1" width="5.85546875" customWidth="1"/>
    <col min="2" max="2" width="5.5703125" hidden="1" customWidth="1"/>
    <col min="3" max="3" width="15.85546875" customWidth="1"/>
    <col min="4" max="4" width="23.5703125" customWidth="1"/>
    <col min="5" max="5" width="13" customWidth="1"/>
    <col min="6" max="6" width="17.7109375" customWidth="1"/>
    <col min="7" max="7" width="22" customWidth="1"/>
    <col min="8" max="8" width="19.5703125" customWidth="1"/>
    <col min="9" max="9" width="14.42578125" customWidth="1"/>
    <col min="10" max="10" width="26.7109375" customWidth="1"/>
    <col min="11" max="11" width="23.28515625" customWidth="1"/>
    <col min="12" max="12" width="21.28515625" customWidth="1"/>
    <col min="13" max="13" width="17.85546875" customWidth="1"/>
    <col min="14" max="14" width="13.28515625" customWidth="1"/>
    <col min="15" max="15" width="18.85546875" customWidth="1"/>
    <col min="16" max="16" width="14.28515625" customWidth="1"/>
    <col min="17" max="17" width="14.5703125" customWidth="1"/>
    <col min="18" max="18" width="34.140625" customWidth="1"/>
    <col min="19" max="19" width="17.42578125" customWidth="1"/>
    <col min="20" max="20" width="34.140625" customWidth="1"/>
    <col min="21" max="21" width="49" customWidth="1"/>
    <col min="22" max="22" width="36.5703125" customWidth="1"/>
    <col min="23" max="23" width="12.42578125" customWidth="1"/>
    <col min="24" max="24" width="11.85546875" hidden="1" customWidth="1"/>
    <col min="25" max="25" width="10.5703125" style="3" hidden="1" customWidth="1"/>
    <col min="26" max="26" width="11" hidden="1" customWidth="1"/>
    <col min="27" max="27" width="9.28515625" hidden="1" customWidth="1"/>
    <col min="28" max="28" width="8.85546875" hidden="1" customWidth="1"/>
    <col min="29" max="29" width="9.28515625" hidden="1" customWidth="1"/>
    <col min="30" max="30" width="9.85546875" hidden="1" customWidth="1"/>
    <col min="31" max="31" width="10.140625" hidden="1" customWidth="1"/>
    <col min="32" max="32" width="9.7109375" hidden="1" customWidth="1"/>
    <col min="33" max="34" width="25" hidden="1" customWidth="1"/>
    <col min="35" max="35" width="9.140625" hidden="1" customWidth="1"/>
    <col min="36" max="36" width="14.140625" hidden="1" customWidth="1"/>
    <col min="37" max="43" width="9.140625" hidden="1" customWidth="1"/>
    <col min="44" max="44" width="14.5703125" hidden="1" customWidth="1"/>
    <col min="45" max="45" width="9.140625" hidden="1" customWidth="1"/>
    <col min="46" max="46" width="16.85546875" hidden="1" customWidth="1"/>
    <col min="47" max="47" width="9.140625" hidden="1" customWidth="1"/>
    <col min="48" max="48" width="11" hidden="1" customWidth="1"/>
    <col min="49" max="56" width="9.140625" hidden="1" customWidth="1"/>
    <col min="57" max="94" width="9.140625" customWidth="1"/>
  </cols>
  <sheetData>
    <row r="1" spans="1:53" ht="12" customHeight="1" x14ac:dyDescent="0.4">
      <c r="A1" s="720" t="s">
        <v>5240</v>
      </c>
      <c r="B1" s="720"/>
      <c r="C1" s="720"/>
      <c r="D1" s="720"/>
      <c r="E1" s="720"/>
      <c r="F1" s="720"/>
      <c r="G1" s="720"/>
      <c r="H1" s="720"/>
      <c r="I1" s="720"/>
      <c r="J1" s="720"/>
      <c r="K1" s="537"/>
      <c r="L1" s="537"/>
      <c r="M1" s="537"/>
      <c r="N1" s="537"/>
      <c r="O1" s="537"/>
      <c r="P1" s="537"/>
      <c r="Q1" s="537"/>
      <c r="R1" s="537"/>
      <c r="S1" s="538"/>
      <c r="T1" s="403"/>
      <c r="U1" s="403"/>
      <c r="V1" s="398"/>
      <c r="W1" s="27"/>
    </row>
    <row r="2" spans="1:53" ht="15.75" customHeight="1" x14ac:dyDescent="0.4">
      <c r="A2" s="720"/>
      <c r="B2" s="720"/>
      <c r="C2" s="720"/>
      <c r="D2" s="720"/>
      <c r="E2" s="720"/>
      <c r="F2" s="720"/>
      <c r="G2" s="720"/>
      <c r="H2" s="720"/>
      <c r="I2" s="720"/>
      <c r="J2" s="720"/>
      <c r="K2" s="537"/>
      <c r="L2" s="537"/>
      <c r="M2" s="537"/>
      <c r="N2" s="537"/>
      <c r="O2" s="537"/>
      <c r="P2" s="537"/>
      <c r="Q2" s="537"/>
      <c r="R2" s="537"/>
      <c r="S2" s="538"/>
      <c r="T2" s="403"/>
      <c r="U2" s="403"/>
      <c r="V2" s="398"/>
    </row>
    <row r="3" spans="1:53" ht="13.15" customHeight="1" x14ac:dyDescent="0.25">
      <c r="A3" s="720"/>
      <c r="B3" s="720"/>
      <c r="C3" s="720"/>
      <c r="D3" s="720"/>
      <c r="E3" s="720"/>
      <c r="F3" s="720"/>
      <c r="G3" s="720"/>
      <c r="H3" s="720"/>
      <c r="I3" s="720"/>
      <c r="J3" s="720"/>
      <c r="K3" s="537"/>
      <c r="L3" s="537"/>
      <c r="M3" s="537"/>
      <c r="N3" s="537"/>
      <c r="O3" s="537"/>
      <c r="P3" s="537"/>
      <c r="Q3" s="537"/>
      <c r="R3" s="537"/>
      <c r="S3" s="403"/>
      <c r="T3" s="403"/>
      <c r="U3" s="403"/>
      <c r="V3" s="398"/>
    </row>
    <row r="4" spans="1:53" ht="20.45" customHeight="1" thickBot="1" x14ac:dyDescent="0.3">
      <c r="A4" s="403"/>
      <c r="B4" s="403"/>
      <c r="C4" s="403"/>
      <c r="D4" s="403"/>
      <c r="E4" s="403"/>
      <c r="F4" s="403"/>
      <c r="G4" s="403"/>
      <c r="H4" s="403"/>
      <c r="I4" s="403"/>
      <c r="J4" s="403"/>
      <c r="K4" s="403"/>
      <c r="L4" s="403"/>
      <c r="M4" s="403"/>
      <c r="N4" s="403"/>
      <c r="O4" s="403"/>
      <c r="P4" s="403"/>
      <c r="Q4" s="403"/>
      <c r="R4" s="403"/>
      <c r="S4" s="403"/>
      <c r="T4" s="403"/>
      <c r="U4" s="403"/>
      <c r="V4" s="398"/>
    </row>
    <row r="5" spans="1:53" ht="59.25" customHeight="1" x14ac:dyDescent="0.25">
      <c r="A5" s="410" t="s">
        <v>1246</v>
      </c>
      <c r="B5" s="411"/>
      <c r="C5" s="411"/>
      <c r="D5" s="411"/>
      <c r="E5" s="411"/>
      <c r="F5" s="412"/>
      <c r="G5" s="693" t="s">
        <v>5241</v>
      </c>
      <c r="H5" s="694"/>
      <c r="I5" s="694"/>
      <c r="J5" s="694"/>
      <c r="K5" s="694"/>
      <c r="L5" s="694"/>
      <c r="M5" s="695"/>
      <c r="N5" s="415"/>
      <c r="O5" s="415"/>
      <c r="P5" s="398"/>
      <c r="Q5" s="413"/>
      <c r="R5" s="398"/>
      <c r="S5" s="398"/>
      <c r="T5" s="398"/>
      <c r="U5" s="398"/>
      <c r="V5" s="398"/>
    </row>
    <row r="6" spans="1:53" ht="192.75" customHeight="1" x14ac:dyDescent="0.25">
      <c r="A6" s="688" t="s">
        <v>1247</v>
      </c>
      <c r="B6" s="688" t="s">
        <v>861</v>
      </c>
      <c r="C6" s="688" t="s">
        <v>53</v>
      </c>
      <c r="D6" s="685" t="s">
        <v>5199</v>
      </c>
      <c r="E6" s="688" t="s">
        <v>1471</v>
      </c>
      <c r="F6" s="688" t="s">
        <v>5242</v>
      </c>
      <c r="G6" s="724" t="s">
        <v>5243</v>
      </c>
      <c r="H6" s="708" t="s">
        <v>5244</v>
      </c>
      <c r="I6" s="716" t="s">
        <v>5202</v>
      </c>
      <c r="J6" s="688" t="s">
        <v>5245</v>
      </c>
      <c r="K6" s="717" t="s">
        <v>5204</v>
      </c>
      <c r="L6" s="688" t="s">
        <v>5246</v>
      </c>
      <c r="M6" s="726" t="s">
        <v>5247</v>
      </c>
      <c r="N6" s="727" t="s">
        <v>5248</v>
      </c>
      <c r="O6" s="702" t="s">
        <v>5249</v>
      </c>
      <c r="P6" s="725" t="s">
        <v>5206</v>
      </c>
      <c r="Q6" s="688" t="s">
        <v>1187</v>
      </c>
      <c r="R6" s="688" t="s">
        <v>5207</v>
      </c>
      <c r="S6" s="715" t="s">
        <v>5208</v>
      </c>
      <c r="T6" s="709" t="s">
        <v>3</v>
      </c>
      <c r="U6" s="709" t="s">
        <v>39</v>
      </c>
      <c r="V6" s="716" t="s">
        <v>1186</v>
      </c>
      <c r="AA6" s="19"/>
    </row>
    <row r="7" spans="1:53" ht="33.75" customHeight="1" x14ac:dyDescent="0.25">
      <c r="A7" s="688"/>
      <c r="B7" s="688"/>
      <c r="C7" s="688"/>
      <c r="D7" s="686"/>
      <c r="E7" s="688"/>
      <c r="F7" s="688"/>
      <c r="G7" s="724"/>
      <c r="H7" s="708"/>
      <c r="I7" s="716"/>
      <c r="J7" s="688"/>
      <c r="K7" s="717"/>
      <c r="L7" s="688"/>
      <c r="M7" s="726"/>
      <c r="N7" s="728"/>
      <c r="O7" s="703"/>
      <c r="P7" s="725"/>
      <c r="Q7" s="688"/>
      <c r="R7" s="688"/>
      <c r="S7" s="715"/>
      <c r="T7" s="709"/>
      <c r="U7" s="709"/>
      <c r="V7" s="709"/>
      <c r="Y7" s="549" t="s">
        <v>1262</v>
      </c>
      <c r="Z7" s="540"/>
      <c r="AA7" s="546" t="s">
        <v>5209</v>
      </c>
      <c r="AB7" s="546" t="s">
        <v>1264</v>
      </c>
      <c r="AC7" s="549" t="s">
        <v>5250</v>
      </c>
      <c r="AD7" s="549" t="s">
        <v>5251</v>
      </c>
      <c r="AE7" s="549" t="s">
        <v>5252</v>
      </c>
      <c r="AF7" s="549" t="s">
        <v>5253</v>
      </c>
      <c r="AG7" s="544" t="s">
        <v>3</v>
      </c>
      <c r="AH7" s="544" t="s">
        <v>5254</v>
      </c>
      <c r="AI7" s="549" t="s">
        <v>5255</v>
      </c>
      <c r="AJ7" s="546" t="s">
        <v>6</v>
      </c>
      <c r="AK7" s="542"/>
      <c r="AL7" s="543" t="s">
        <v>5209</v>
      </c>
      <c r="AM7" s="543" t="s">
        <v>5256</v>
      </c>
      <c r="AN7" s="543" t="s">
        <v>5257</v>
      </c>
      <c r="AO7" s="543" t="s">
        <v>5258</v>
      </c>
      <c r="AP7" s="543" t="s">
        <v>5259</v>
      </c>
      <c r="AQ7" s="543" t="s">
        <v>5260</v>
      </c>
      <c r="AR7" s="545" t="s">
        <v>5261</v>
      </c>
      <c r="AS7" s="551" t="s">
        <v>5262</v>
      </c>
      <c r="AT7" s="545" t="s">
        <v>5263</v>
      </c>
      <c r="AU7" s="545" t="s">
        <v>10</v>
      </c>
      <c r="AV7" s="546" t="s">
        <v>5218</v>
      </c>
      <c r="AW7" s="546" t="s">
        <v>1281</v>
      </c>
      <c r="AX7" s="546" t="s">
        <v>1284</v>
      </c>
      <c r="AY7" s="546" t="s">
        <v>7014</v>
      </c>
      <c r="AZ7" s="545" t="s">
        <v>7015</v>
      </c>
      <c r="BA7" s="546" t="s">
        <v>905</v>
      </c>
    </row>
    <row r="8" spans="1:53" ht="78" customHeight="1" x14ac:dyDescent="0.25">
      <c r="A8" s="547">
        <v>1</v>
      </c>
      <c r="B8" s="552"/>
      <c r="C8" s="557"/>
      <c r="D8" s="557"/>
      <c r="E8" s="557"/>
      <c r="F8" s="557"/>
      <c r="G8" s="558"/>
      <c r="H8" s="557"/>
      <c r="I8" s="567"/>
      <c r="J8" s="557"/>
      <c r="K8" s="561"/>
      <c r="L8" s="557"/>
      <c r="M8" s="568"/>
      <c r="N8" s="559"/>
      <c r="O8" s="557"/>
      <c r="P8" s="557"/>
      <c r="Q8" s="557"/>
      <c r="R8" s="557"/>
      <c r="S8" s="557"/>
      <c r="T8" s="548" t="str">
        <f>IF(L8="","More Information Required",IF(M8=$AS$9,AH8,AG8))</f>
        <v>More Information Required</v>
      </c>
      <c r="U8" s="346" t="str">
        <f>IF(L8="","",VLOOKUP(AH8,RF!$A$3:$B$6000,2,FALSE))</f>
        <v/>
      </c>
      <c r="V8" s="562"/>
      <c r="Y8" s="101" t="s">
        <v>1455</v>
      </c>
      <c r="Z8" s="86" t="s">
        <v>5250</v>
      </c>
      <c r="AA8" s="84" t="str">
        <f t="shared" ref="AA8:AA17" si="0">IF(E8="","",VLOOKUP(E8,$Y$8:$Z$31,2,FALSE))</f>
        <v/>
      </c>
      <c r="AB8" s="158" t="s">
        <v>1273</v>
      </c>
      <c r="AC8" s="86" t="s">
        <v>1273</v>
      </c>
      <c r="AD8" s="86" t="s">
        <v>1274</v>
      </c>
      <c r="AE8" s="86" t="s">
        <v>1275</v>
      </c>
      <c r="AF8" s="86" t="s">
        <v>1276</v>
      </c>
      <c r="AG8" s="154" t="str">
        <f>CONCATENATE("FT-3500","-",G8,H8,I8,"-",J8,K8,L8,M8)</f>
        <v>FT-3500--</v>
      </c>
      <c r="AH8" s="154" t="str">
        <f>CONCATENATE("FT-3500","-",G8,H8,I8,"-",J8,K8,L8)</f>
        <v>FT-3500--</v>
      </c>
      <c r="AI8" s="84" t="s">
        <v>1587</v>
      </c>
      <c r="AJ8" s="84" t="s">
        <v>863</v>
      </c>
      <c r="AK8" s="93" t="s">
        <v>5256</v>
      </c>
      <c r="AL8" s="93" t="str">
        <f>IF(D8="","",VLOOKUP(D8,$AJ$8:$AK$21,2,FALSE))</f>
        <v/>
      </c>
      <c r="AM8" s="93">
        <v>1</v>
      </c>
      <c r="AN8" s="86">
        <v>2</v>
      </c>
      <c r="AO8" s="93">
        <v>3</v>
      </c>
      <c r="AP8" s="553">
        <v>1</v>
      </c>
      <c r="AQ8" s="86" t="s">
        <v>5264</v>
      </c>
      <c r="AR8" s="84" t="s">
        <v>5265</v>
      </c>
      <c r="AS8" s="91" t="s">
        <v>5266</v>
      </c>
      <c r="AT8" s="93">
        <v>1</v>
      </c>
      <c r="AU8" s="101" t="s">
        <v>1277</v>
      </c>
      <c r="AV8" s="84" t="s">
        <v>1304</v>
      </c>
      <c r="AW8" s="84" t="s">
        <v>1382</v>
      </c>
      <c r="AX8" s="84" t="s">
        <v>1386</v>
      </c>
      <c r="AY8" s="84" t="s">
        <v>7019</v>
      </c>
      <c r="AZ8" s="84" t="s">
        <v>7021</v>
      </c>
      <c r="BA8" s="84" t="s">
        <v>5219</v>
      </c>
    </row>
    <row r="9" spans="1:53" ht="78" customHeight="1" x14ac:dyDescent="0.25">
      <c r="A9" s="547">
        <v>2</v>
      </c>
      <c r="B9" s="552"/>
      <c r="C9" s="557"/>
      <c r="D9" s="557"/>
      <c r="E9" s="557"/>
      <c r="F9" s="557"/>
      <c r="G9" s="558"/>
      <c r="H9" s="557"/>
      <c r="I9" s="567"/>
      <c r="J9" s="557"/>
      <c r="K9" s="561"/>
      <c r="L9" s="557"/>
      <c r="M9" s="568"/>
      <c r="N9" s="559"/>
      <c r="O9" s="557"/>
      <c r="P9" s="557"/>
      <c r="Q9" s="557"/>
      <c r="R9" s="557"/>
      <c r="S9" s="557"/>
      <c r="T9" s="548" t="str">
        <f t="shared" ref="T9:T17" si="1">IF(L9="","More Information Required",IF(M9=$AS$9,AH9,AG9))</f>
        <v>More Information Required</v>
      </c>
      <c r="U9" s="346" t="str">
        <f>IF(L9="","",VLOOKUP(AH9,RF!$A$3:$B$6000,2,FALSE))</f>
        <v/>
      </c>
      <c r="V9" s="562"/>
      <c r="Y9" s="101" t="s">
        <v>1456</v>
      </c>
      <c r="Z9" s="86" t="s">
        <v>5250</v>
      </c>
      <c r="AA9" s="84" t="str">
        <f t="shared" si="0"/>
        <v/>
      </c>
      <c r="AB9" s="158" t="s">
        <v>1274</v>
      </c>
      <c r="AC9" s="86" t="s">
        <v>1274</v>
      </c>
      <c r="AD9" s="86" t="s">
        <v>1275</v>
      </c>
      <c r="AE9" s="86" t="s">
        <v>1276</v>
      </c>
      <c r="AF9" s="86" t="s">
        <v>5220</v>
      </c>
      <c r="AG9" s="154" t="str">
        <f t="shared" ref="AG9:AG17" si="2">CONCATENATE("FT-3500","-",G9,H9,I9,"-",J9,K9,L9,M9)</f>
        <v>FT-3500--</v>
      </c>
      <c r="AH9" s="154" t="str">
        <f t="shared" ref="AH9:AH17" si="3">CONCATENATE("FT-3500","-",G9,H9,I9,"-",J9,K9,L9)</f>
        <v>FT-3500--</v>
      </c>
      <c r="AI9" s="101" t="s">
        <v>1592</v>
      </c>
      <c r="AJ9" s="84" t="s">
        <v>864</v>
      </c>
      <c r="AK9" s="93" t="s">
        <v>5257</v>
      </c>
      <c r="AL9" s="93" t="str">
        <f t="shared" ref="AL9:AL17" si="4">IF(D9="","",VLOOKUP(D9,$AJ$8:$AK$21,2,FALSE))</f>
        <v/>
      </c>
      <c r="AM9" s="93"/>
      <c r="AN9" s="93"/>
      <c r="AO9" s="93"/>
      <c r="AP9" s="553">
        <v>2</v>
      </c>
      <c r="AQ9" s="86" t="s">
        <v>5267</v>
      </c>
      <c r="AR9" s="84" t="s">
        <v>5268</v>
      </c>
      <c r="AS9" s="86" t="s">
        <v>5269</v>
      </c>
      <c r="AT9" s="93">
        <v>2</v>
      </c>
      <c r="AU9" s="101" t="s">
        <v>1282</v>
      </c>
      <c r="AV9" s="84" t="s">
        <v>1374</v>
      </c>
      <c r="AW9" s="84" t="s">
        <v>1385</v>
      </c>
      <c r="AX9" s="84" t="s">
        <v>1390</v>
      </c>
      <c r="AY9" s="84" t="s">
        <v>7020</v>
      </c>
      <c r="AZ9" s="84" t="s">
        <v>7022</v>
      </c>
      <c r="BA9" s="84" t="s">
        <v>5221</v>
      </c>
    </row>
    <row r="10" spans="1:53" ht="78" customHeight="1" x14ac:dyDescent="0.25">
      <c r="A10" s="547">
        <v>3</v>
      </c>
      <c r="B10" s="552"/>
      <c r="C10" s="557"/>
      <c r="D10" s="557"/>
      <c r="E10" s="557"/>
      <c r="F10" s="557"/>
      <c r="G10" s="558"/>
      <c r="H10" s="557"/>
      <c r="I10" s="567"/>
      <c r="J10" s="557"/>
      <c r="K10" s="561"/>
      <c r="L10" s="557"/>
      <c r="M10" s="568"/>
      <c r="N10" s="559"/>
      <c r="O10" s="557"/>
      <c r="P10" s="557"/>
      <c r="Q10" s="557"/>
      <c r="R10" s="557"/>
      <c r="S10" s="557"/>
      <c r="T10" s="548" t="str">
        <f t="shared" si="1"/>
        <v>More Information Required</v>
      </c>
      <c r="U10" s="346" t="str">
        <f>IF(L10="","",VLOOKUP(AH10,RF!$A$3:$B$6000,2,FALSE))</f>
        <v/>
      </c>
      <c r="V10" s="562"/>
      <c r="Y10" s="101" t="s">
        <v>1457</v>
      </c>
      <c r="Z10" s="86" t="s">
        <v>5250</v>
      </c>
      <c r="AA10" s="84" t="str">
        <f t="shared" si="0"/>
        <v/>
      </c>
      <c r="AB10" s="158" t="s">
        <v>1275</v>
      </c>
      <c r="AC10" s="86" t="s">
        <v>1275</v>
      </c>
      <c r="AD10" s="86" t="s">
        <v>1276</v>
      </c>
      <c r="AE10" s="86" t="s">
        <v>5220</v>
      </c>
      <c r="AF10" s="86" t="s">
        <v>5223</v>
      </c>
      <c r="AG10" s="154" t="str">
        <f t="shared" si="2"/>
        <v>FT-3500--</v>
      </c>
      <c r="AH10" s="154" t="str">
        <f t="shared" si="3"/>
        <v>FT-3500--</v>
      </c>
      <c r="AI10" s="101" t="s">
        <v>1591</v>
      </c>
      <c r="AJ10" s="84" t="s">
        <v>865</v>
      </c>
      <c r="AK10" s="93" t="s">
        <v>5256</v>
      </c>
      <c r="AL10" s="93" t="str">
        <f t="shared" si="4"/>
        <v/>
      </c>
      <c r="AM10" s="93"/>
      <c r="AN10" s="93"/>
      <c r="AO10" s="93"/>
      <c r="AP10" s="553">
        <v>3</v>
      </c>
      <c r="AQ10" s="86" t="s">
        <v>5270</v>
      </c>
      <c r="AR10" s="84" t="s">
        <v>905</v>
      </c>
      <c r="AT10" s="19"/>
      <c r="AU10" s="101" t="s">
        <v>1281</v>
      </c>
      <c r="AV10" s="84" t="s">
        <v>1384</v>
      </c>
      <c r="AW10" s="84" t="s">
        <v>1389</v>
      </c>
      <c r="AX10" s="84" t="s">
        <v>1383</v>
      </c>
      <c r="AY10" s="84" t="s">
        <v>3852</v>
      </c>
      <c r="AZ10" s="84" t="s">
        <v>7023</v>
      </c>
      <c r="BA10" s="84"/>
    </row>
    <row r="11" spans="1:53" ht="78" customHeight="1" x14ac:dyDescent="0.25">
      <c r="A11" s="547">
        <v>4</v>
      </c>
      <c r="B11" s="552"/>
      <c r="C11" s="557"/>
      <c r="D11" s="557"/>
      <c r="E11" s="557"/>
      <c r="F11" s="557"/>
      <c r="G11" s="558"/>
      <c r="H11" s="557"/>
      <c r="I11" s="567"/>
      <c r="J11" s="557"/>
      <c r="K11" s="561"/>
      <c r="L11" s="557"/>
      <c r="M11" s="568"/>
      <c r="N11" s="559"/>
      <c r="O11" s="557"/>
      <c r="P11" s="557"/>
      <c r="Q11" s="557"/>
      <c r="R11" s="557"/>
      <c r="S11" s="557"/>
      <c r="T11" s="548" t="str">
        <f t="shared" si="1"/>
        <v>More Information Required</v>
      </c>
      <c r="U11" s="346" t="str">
        <f>IF(L11="","",VLOOKUP(AH11,RF!$A$3:$B$6000,2,FALSE))</f>
        <v/>
      </c>
      <c r="V11" s="562"/>
      <c r="Y11" s="101" t="s">
        <v>1458</v>
      </c>
      <c r="Z11" s="86" t="s">
        <v>5250</v>
      </c>
      <c r="AA11" s="84" t="str">
        <f t="shared" si="0"/>
        <v/>
      </c>
      <c r="AB11" s="158" t="s">
        <v>1276</v>
      </c>
      <c r="AC11" s="86" t="s">
        <v>1276</v>
      </c>
      <c r="AD11" s="86" t="s">
        <v>5220</v>
      </c>
      <c r="AE11" s="86" t="s">
        <v>5223</v>
      </c>
      <c r="AF11" s="86" t="s">
        <v>5224</v>
      </c>
      <c r="AG11" s="154" t="str">
        <f t="shared" si="2"/>
        <v>FT-3500--</v>
      </c>
      <c r="AH11" s="154" t="str">
        <f t="shared" si="3"/>
        <v>FT-3500--</v>
      </c>
      <c r="AI11" s="101" t="s">
        <v>1590</v>
      </c>
      <c r="AJ11" s="84" t="s">
        <v>873</v>
      </c>
      <c r="AK11" s="93" t="s">
        <v>5258</v>
      </c>
      <c r="AL11" s="93" t="str">
        <f t="shared" si="4"/>
        <v/>
      </c>
      <c r="AM11" s="19"/>
      <c r="AN11" s="19"/>
      <c r="AO11" s="19"/>
      <c r="AP11" s="19"/>
      <c r="AQ11" s="93" t="s">
        <v>5271</v>
      </c>
      <c r="AR11" s="93" t="s">
        <v>3382</v>
      </c>
      <c r="AS11" s="19"/>
      <c r="AT11" s="19"/>
      <c r="AU11" s="101" t="s">
        <v>1284</v>
      </c>
      <c r="AV11" s="622" t="s">
        <v>1388</v>
      </c>
      <c r="AW11" s="623" t="s">
        <v>7016</v>
      </c>
      <c r="AX11" s="115"/>
      <c r="AY11" s="84" t="s">
        <v>3853</v>
      </c>
      <c r="AZ11" s="84" t="s">
        <v>7024</v>
      </c>
    </row>
    <row r="12" spans="1:53" ht="78" customHeight="1" x14ac:dyDescent="0.25">
      <c r="A12" s="547">
        <v>5</v>
      </c>
      <c r="B12" s="552"/>
      <c r="C12" s="557"/>
      <c r="D12" s="557"/>
      <c r="E12" s="557"/>
      <c r="F12" s="557"/>
      <c r="G12" s="558"/>
      <c r="H12" s="557"/>
      <c r="I12" s="567"/>
      <c r="J12" s="557"/>
      <c r="K12" s="561"/>
      <c r="L12" s="557"/>
      <c r="M12" s="568"/>
      <c r="N12" s="559"/>
      <c r="O12" s="557"/>
      <c r="P12" s="557"/>
      <c r="Q12" s="557"/>
      <c r="R12" s="557"/>
      <c r="S12" s="557"/>
      <c r="T12" s="548" t="str">
        <f t="shared" si="1"/>
        <v>More Information Required</v>
      </c>
      <c r="U12" s="346" t="str">
        <f>IF(L12="","",VLOOKUP(AH12,RF!$A$3:$B$6000,2,FALSE))</f>
        <v/>
      </c>
      <c r="V12" s="562"/>
      <c r="Y12" s="101" t="s">
        <v>1459</v>
      </c>
      <c r="Z12" s="86" t="s">
        <v>5250</v>
      </c>
      <c r="AA12" s="84" t="str">
        <f t="shared" si="0"/>
        <v/>
      </c>
      <c r="AB12" s="158" t="s">
        <v>5220</v>
      </c>
      <c r="AC12" s="86" t="s">
        <v>5220</v>
      </c>
      <c r="AD12" s="86" t="s">
        <v>5223</v>
      </c>
      <c r="AE12" s="86" t="s">
        <v>5224</v>
      </c>
      <c r="AF12" s="86" t="s">
        <v>5225</v>
      </c>
      <c r="AG12" s="154" t="str">
        <f t="shared" si="2"/>
        <v>FT-3500--</v>
      </c>
      <c r="AH12" s="154" t="str">
        <f t="shared" si="3"/>
        <v>FT-3500--</v>
      </c>
      <c r="AI12" s="101" t="s">
        <v>1588</v>
      </c>
      <c r="AJ12" s="84" t="s">
        <v>876</v>
      </c>
      <c r="AK12" s="93" t="s">
        <v>5258</v>
      </c>
      <c r="AL12" s="93" t="str">
        <f t="shared" si="4"/>
        <v/>
      </c>
      <c r="AM12" s="19"/>
      <c r="AN12" s="19"/>
      <c r="AO12" s="19"/>
      <c r="AP12" s="19"/>
      <c r="AQ12" s="93" t="s">
        <v>5272</v>
      </c>
      <c r="AR12" s="19"/>
      <c r="AS12" s="19"/>
      <c r="AT12" s="19"/>
      <c r="AU12" s="101" t="s">
        <v>7014</v>
      </c>
      <c r="AV12" s="622" t="s">
        <v>1390</v>
      </c>
      <c r="AW12" s="623" t="s">
        <v>7017</v>
      </c>
      <c r="AX12" s="115"/>
      <c r="AY12" s="84" t="s">
        <v>3854</v>
      </c>
      <c r="AZ12" s="84" t="s">
        <v>7025</v>
      </c>
    </row>
    <row r="13" spans="1:53" ht="78" customHeight="1" x14ac:dyDescent="0.25">
      <c r="A13" s="547">
        <v>6</v>
      </c>
      <c r="B13" s="552"/>
      <c r="C13" s="557"/>
      <c r="D13" s="557"/>
      <c r="E13" s="557"/>
      <c r="F13" s="557"/>
      <c r="G13" s="558"/>
      <c r="H13" s="557"/>
      <c r="I13" s="567"/>
      <c r="J13" s="557"/>
      <c r="K13" s="561"/>
      <c r="L13" s="557"/>
      <c r="M13" s="568"/>
      <c r="N13" s="559"/>
      <c r="O13" s="557"/>
      <c r="P13" s="557"/>
      <c r="Q13" s="557"/>
      <c r="R13" s="557"/>
      <c r="S13" s="557"/>
      <c r="T13" s="548" t="str">
        <f t="shared" si="1"/>
        <v>More Information Required</v>
      </c>
      <c r="U13" s="346" t="str">
        <f>IF(L13="","",VLOOKUP(AH13,RF!$A$3:$B$6000,2,FALSE))</f>
        <v/>
      </c>
      <c r="V13" s="562"/>
      <c r="Y13" s="101" t="s">
        <v>1460</v>
      </c>
      <c r="Z13" s="86" t="s">
        <v>5250</v>
      </c>
      <c r="AA13" s="84" t="str">
        <f t="shared" si="0"/>
        <v/>
      </c>
      <c r="AB13" s="158" t="s">
        <v>5223</v>
      </c>
      <c r="AC13" s="86" t="s">
        <v>5223</v>
      </c>
      <c r="AD13" s="86" t="s">
        <v>5224</v>
      </c>
      <c r="AE13" s="86" t="s">
        <v>5225</v>
      </c>
      <c r="AG13" s="154" t="str">
        <f t="shared" si="2"/>
        <v>FT-3500--</v>
      </c>
      <c r="AH13" s="154" t="str">
        <f t="shared" si="3"/>
        <v>FT-3500--</v>
      </c>
      <c r="AI13" s="101" t="s">
        <v>1589</v>
      </c>
      <c r="AJ13" s="84" t="s">
        <v>877</v>
      </c>
      <c r="AK13" s="93" t="s">
        <v>5259</v>
      </c>
      <c r="AL13" s="93" t="str">
        <f t="shared" si="4"/>
        <v/>
      </c>
      <c r="AM13" s="19"/>
      <c r="AN13" s="19"/>
      <c r="AO13" s="19"/>
      <c r="AP13" s="19"/>
      <c r="AQ13" s="19"/>
      <c r="AR13" s="19"/>
      <c r="AS13" s="19"/>
      <c r="AT13" s="19"/>
      <c r="AU13" s="101" t="s">
        <v>7015</v>
      </c>
      <c r="AW13" s="623" t="s">
        <v>7018</v>
      </c>
      <c r="AX13" s="115"/>
      <c r="AY13" s="84" t="s">
        <v>3855</v>
      </c>
      <c r="AZ13" s="84" t="s">
        <v>7026</v>
      </c>
    </row>
    <row r="14" spans="1:53" ht="78" customHeight="1" x14ac:dyDescent="0.25">
      <c r="A14" s="547">
        <v>7</v>
      </c>
      <c r="B14" s="552"/>
      <c r="C14" s="557"/>
      <c r="D14" s="557"/>
      <c r="E14" s="557"/>
      <c r="F14" s="557"/>
      <c r="G14" s="558"/>
      <c r="H14" s="557"/>
      <c r="I14" s="567"/>
      <c r="J14" s="557"/>
      <c r="K14" s="561"/>
      <c r="L14" s="557"/>
      <c r="M14" s="568"/>
      <c r="N14" s="559"/>
      <c r="O14" s="557"/>
      <c r="P14" s="557"/>
      <c r="Q14" s="557"/>
      <c r="R14" s="557"/>
      <c r="S14" s="557"/>
      <c r="T14" s="548" t="str">
        <f t="shared" si="1"/>
        <v>More Information Required</v>
      </c>
      <c r="U14" s="346" t="str">
        <f>IF(L14="","",VLOOKUP(AH14,RF!$A$3:$B$6000,2,FALSE))</f>
        <v/>
      </c>
      <c r="V14" s="562"/>
      <c r="Y14" s="101" t="s">
        <v>1461</v>
      </c>
      <c r="Z14" s="86" t="s">
        <v>5251</v>
      </c>
      <c r="AA14" s="84" t="str">
        <f t="shared" si="0"/>
        <v/>
      </c>
      <c r="AB14" s="158" t="s">
        <v>5224</v>
      </c>
      <c r="AD14" s="86" t="s">
        <v>5225</v>
      </c>
      <c r="AG14" s="154" t="str">
        <f t="shared" si="2"/>
        <v>FT-3500--</v>
      </c>
      <c r="AH14" s="154" t="str">
        <f t="shared" si="3"/>
        <v>FT-3500--</v>
      </c>
      <c r="AI14" s="86" t="s">
        <v>5273</v>
      </c>
      <c r="AJ14" s="84" t="s">
        <v>878</v>
      </c>
      <c r="AK14" s="93" t="s">
        <v>5256</v>
      </c>
      <c r="AL14" s="93" t="str">
        <f t="shared" si="4"/>
        <v/>
      </c>
      <c r="AM14" s="19"/>
      <c r="AN14" s="19"/>
      <c r="AO14" s="19"/>
      <c r="AP14" s="19"/>
      <c r="AQ14" s="19"/>
      <c r="AR14" s="19"/>
      <c r="AS14" s="19"/>
      <c r="AT14" s="19"/>
      <c r="AU14" s="84" t="s">
        <v>7027</v>
      </c>
      <c r="AY14" s="84" t="s">
        <v>3856</v>
      </c>
    </row>
    <row r="15" spans="1:53" ht="78" customHeight="1" x14ac:dyDescent="0.25">
      <c r="A15" s="547">
        <v>8</v>
      </c>
      <c r="B15" s="552"/>
      <c r="C15" s="557"/>
      <c r="D15" s="557"/>
      <c r="E15" s="557"/>
      <c r="F15" s="557"/>
      <c r="G15" s="558"/>
      <c r="H15" s="557"/>
      <c r="I15" s="567"/>
      <c r="J15" s="557"/>
      <c r="K15" s="561"/>
      <c r="L15" s="557"/>
      <c r="M15" s="568"/>
      <c r="N15" s="559"/>
      <c r="O15" s="557"/>
      <c r="P15" s="557"/>
      <c r="Q15" s="557"/>
      <c r="R15" s="557"/>
      <c r="S15" s="557"/>
      <c r="T15" s="548" t="str">
        <f t="shared" si="1"/>
        <v>More Information Required</v>
      </c>
      <c r="U15" s="346" t="str">
        <f>IF(L15="","",VLOOKUP(AH15,RF!$A$3:$B$6000,2,FALSE))</f>
        <v/>
      </c>
      <c r="V15" s="562"/>
      <c r="Y15" s="101" t="s">
        <v>1462</v>
      </c>
      <c r="Z15" s="86" t="s">
        <v>5251</v>
      </c>
      <c r="AA15" s="84" t="str">
        <f t="shared" si="0"/>
        <v/>
      </c>
      <c r="AB15" s="158" t="s">
        <v>5225</v>
      </c>
      <c r="AG15" s="154" t="str">
        <f t="shared" si="2"/>
        <v>FT-3500--</v>
      </c>
      <c r="AH15" s="154" t="str">
        <f t="shared" si="3"/>
        <v>FT-3500--</v>
      </c>
      <c r="AI15" s="86" t="s">
        <v>5274</v>
      </c>
      <c r="AJ15" s="84" t="s">
        <v>880</v>
      </c>
      <c r="AK15" s="93" t="s">
        <v>5259</v>
      </c>
      <c r="AL15" s="93" t="str">
        <f t="shared" si="4"/>
        <v/>
      </c>
      <c r="AM15" s="19"/>
      <c r="AN15" s="19"/>
      <c r="AO15" s="19"/>
      <c r="AP15" s="19"/>
      <c r="AQ15" s="19"/>
      <c r="AR15" s="19"/>
      <c r="AS15" s="19"/>
      <c r="AT15" s="19"/>
      <c r="AU15" s="101" t="s">
        <v>7028</v>
      </c>
      <c r="AY15" s="84" t="s">
        <v>3857</v>
      </c>
    </row>
    <row r="16" spans="1:53" ht="78" customHeight="1" x14ac:dyDescent="0.25">
      <c r="A16" s="547">
        <v>9</v>
      </c>
      <c r="B16" s="552"/>
      <c r="C16" s="557"/>
      <c r="D16" s="557"/>
      <c r="E16" s="557"/>
      <c r="F16" s="557"/>
      <c r="G16" s="558"/>
      <c r="H16" s="557"/>
      <c r="I16" s="567"/>
      <c r="J16" s="557"/>
      <c r="K16" s="561"/>
      <c r="L16" s="557"/>
      <c r="M16" s="568"/>
      <c r="N16" s="559"/>
      <c r="O16" s="557"/>
      <c r="P16" s="557"/>
      <c r="Q16" s="557"/>
      <c r="R16" s="557"/>
      <c r="S16" s="557"/>
      <c r="T16" s="548" t="str">
        <f t="shared" si="1"/>
        <v>More Information Required</v>
      </c>
      <c r="U16" s="346" t="str">
        <f>IF(L16="","",VLOOKUP(AH16,RF!$A$3:$B$6000,2,FALSE))</f>
        <v/>
      </c>
      <c r="V16" s="562"/>
      <c r="Y16" s="101" t="s">
        <v>1463</v>
      </c>
      <c r="Z16" s="86" t="s">
        <v>5251</v>
      </c>
      <c r="AA16" s="84" t="str">
        <f t="shared" si="0"/>
        <v/>
      </c>
      <c r="AB16" s="550"/>
      <c r="AG16" s="154" t="str">
        <f t="shared" si="2"/>
        <v>FT-3500--</v>
      </c>
      <c r="AH16" s="154" t="str">
        <f t="shared" si="3"/>
        <v>FT-3500--</v>
      </c>
      <c r="AI16" s="86" t="s">
        <v>5275</v>
      </c>
      <c r="AJ16" s="84" t="s">
        <v>5227</v>
      </c>
      <c r="AK16" s="93" t="s">
        <v>5257</v>
      </c>
      <c r="AL16" s="93" t="str">
        <f t="shared" si="4"/>
        <v/>
      </c>
      <c r="AM16" s="19"/>
      <c r="AN16" s="19"/>
      <c r="AO16" s="19"/>
      <c r="AP16" s="19"/>
      <c r="AQ16" s="19"/>
      <c r="AR16" s="19"/>
      <c r="AS16" s="19"/>
      <c r="AT16" s="19"/>
      <c r="AU16" s="84" t="s">
        <v>5226</v>
      </c>
      <c r="AY16" s="84" t="s">
        <v>3858</v>
      </c>
    </row>
    <row r="17" spans="1:47" ht="78" customHeight="1" thickBot="1" x14ac:dyDescent="0.3">
      <c r="A17" s="547">
        <v>10</v>
      </c>
      <c r="B17" s="552"/>
      <c r="C17" s="557"/>
      <c r="D17" s="557"/>
      <c r="E17" s="557"/>
      <c r="F17" s="557"/>
      <c r="G17" s="563"/>
      <c r="H17" s="565"/>
      <c r="I17" s="569"/>
      <c r="J17" s="565"/>
      <c r="K17" s="570"/>
      <c r="L17" s="565"/>
      <c r="M17" s="571"/>
      <c r="N17" s="559"/>
      <c r="O17" s="557"/>
      <c r="P17" s="557"/>
      <c r="Q17" s="557"/>
      <c r="R17" s="557"/>
      <c r="S17" s="557"/>
      <c r="T17" s="548" t="str">
        <f t="shared" si="1"/>
        <v>More Information Required</v>
      </c>
      <c r="U17" s="346" t="str">
        <f>IF(L17="","",VLOOKUP(AH17,RF!$A$3:$B$6000,2,FALSE))</f>
        <v/>
      </c>
      <c r="V17" s="562"/>
      <c r="Y17" s="101" t="s">
        <v>1464</v>
      </c>
      <c r="Z17" s="86" t="s">
        <v>5252</v>
      </c>
      <c r="AA17" s="84" t="str">
        <f t="shared" si="0"/>
        <v/>
      </c>
      <c r="AB17" s="550"/>
      <c r="AG17" s="154" t="str">
        <f t="shared" si="2"/>
        <v>FT-3500--</v>
      </c>
      <c r="AH17" s="154" t="str">
        <f t="shared" si="3"/>
        <v>FT-3500--</v>
      </c>
      <c r="AI17" s="83"/>
      <c r="AJ17" s="84" t="s">
        <v>5228</v>
      </c>
      <c r="AK17" s="93" t="s">
        <v>5256</v>
      </c>
      <c r="AL17" s="93" t="str">
        <f t="shared" si="4"/>
        <v/>
      </c>
      <c r="AM17" s="19"/>
      <c r="AN17" s="19"/>
      <c r="AO17" s="19"/>
      <c r="AP17" s="19"/>
      <c r="AQ17" s="19"/>
      <c r="AR17" s="19"/>
      <c r="AS17" s="19"/>
      <c r="AT17" s="19"/>
      <c r="AU17" s="19"/>
    </row>
    <row r="18" spans="1:47" ht="14.25" customHeight="1" x14ac:dyDescent="0.25">
      <c r="A18" s="698" t="s">
        <v>1188</v>
      </c>
      <c r="B18" s="698"/>
      <c r="C18" s="698"/>
      <c r="D18" s="698"/>
      <c r="E18" s="698"/>
      <c r="F18" s="698"/>
      <c r="G18" s="698"/>
      <c r="H18" s="698"/>
      <c r="I18" s="698"/>
      <c r="J18" s="698"/>
      <c r="K18" s="698"/>
      <c r="L18" s="698"/>
      <c r="M18" s="698"/>
      <c r="N18" s="698"/>
      <c r="O18" s="698"/>
      <c r="P18" s="698"/>
      <c r="Q18" s="698"/>
      <c r="R18" s="698"/>
      <c r="S18" s="698"/>
      <c r="T18" s="698"/>
      <c r="U18" s="397"/>
      <c r="V18" s="491" t="str">
        <f>'F-1000'!V17</f>
        <v>Rev. 18</v>
      </c>
      <c r="Y18" s="101" t="s">
        <v>1465</v>
      </c>
      <c r="Z18" s="86" t="s">
        <v>5252</v>
      </c>
      <c r="AG18" s="19"/>
      <c r="AH18" s="19"/>
      <c r="AI18" s="19"/>
      <c r="AJ18" s="84" t="s">
        <v>5229</v>
      </c>
      <c r="AK18" s="93" t="s">
        <v>5257</v>
      </c>
      <c r="AL18" s="19"/>
      <c r="AM18" s="19"/>
      <c r="AN18" s="19"/>
      <c r="AO18" s="19"/>
      <c r="AP18" s="19"/>
      <c r="AQ18" s="19"/>
      <c r="AR18" s="19"/>
      <c r="AS18" s="19"/>
      <c r="AT18" s="19"/>
    </row>
    <row r="19" spans="1:47" ht="21.6" customHeight="1" x14ac:dyDescent="0.25">
      <c r="A19" s="698"/>
      <c r="B19" s="698"/>
      <c r="C19" s="698"/>
      <c r="D19" s="698"/>
      <c r="E19" s="698"/>
      <c r="F19" s="698"/>
      <c r="G19" s="698"/>
      <c r="H19" s="698"/>
      <c r="I19" s="698"/>
      <c r="J19" s="698"/>
      <c r="K19" s="698"/>
      <c r="L19" s="698"/>
      <c r="M19" s="698"/>
      <c r="N19" s="698"/>
      <c r="O19" s="698"/>
      <c r="P19" s="698"/>
      <c r="Q19" s="698"/>
      <c r="R19" s="698"/>
      <c r="S19" s="698"/>
      <c r="T19" s="698"/>
      <c r="U19" s="397"/>
      <c r="V19" s="414"/>
      <c r="Y19" s="101" t="s">
        <v>1466</v>
      </c>
      <c r="Z19" s="86" t="s">
        <v>5253</v>
      </c>
      <c r="AD19" s="22"/>
      <c r="AG19" s="19"/>
      <c r="AH19" s="19"/>
      <c r="AI19" s="19"/>
      <c r="AJ19" s="84" t="s">
        <v>5230</v>
      </c>
      <c r="AK19" s="93" t="s">
        <v>5256</v>
      </c>
      <c r="AL19" s="19"/>
      <c r="AM19" s="19"/>
      <c r="AN19" s="19"/>
      <c r="AO19" s="19"/>
      <c r="AP19" s="19"/>
      <c r="AQ19" s="19"/>
      <c r="AR19" s="19"/>
      <c r="AS19" s="19"/>
      <c r="AT19" s="19"/>
    </row>
    <row r="20" spans="1:47" ht="35.25" customHeight="1" x14ac:dyDescent="0.25">
      <c r="A20" s="698"/>
      <c r="B20" s="698"/>
      <c r="C20" s="698"/>
      <c r="D20" s="698"/>
      <c r="E20" s="698"/>
      <c r="F20" s="698"/>
      <c r="G20" s="698"/>
      <c r="H20" s="698"/>
      <c r="I20" s="698"/>
      <c r="J20" s="698"/>
      <c r="K20" s="698"/>
      <c r="L20" s="698"/>
      <c r="M20" s="698"/>
      <c r="N20" s="698"/>
      <c r="O20" s="698"/>
      <c r="P20" s="698"/>
      <c r="Q20" s="698"/>
      <c r="R20" s="698"/>
      <c r="S20" s="698"/>
      <c r="T20" s="698"/>
      <c r="U20" s="398"/>
      <c r="V20" s="398"/>
      <c r="Y20" s="101" t="s">
        <v>3566</v>
      </c>
      <c r="Z20" s="86" t="s">
        <v>5253</v>
      </c>
      <c r="AD20" s="20"/>
      <c r="AG20" s="19"/>
      <c r="AH20" s="19"/>
      <c r="AI20" s="19"/>
      <c r="AJ20" s="101" t="s">
        <v>5231</v>
      </c>
      <c r="AK20" s="93" t="s">
        <v>5256</v>
      </c>
      <c r="AL20" s="19"/>
      <c r="AM20" s="19"/>
      <c r="AN20" s="19"/>
      <c r="AO20" s="19"/>
      <c r="AP20" s="19"/>
      <c r="AQ20" s="19"/>
      <c r="AR20" s="19"/>
      <c r="AS20" s="19"/>
      <c r="AT20" s="19"/>
    </row>
    <row r="21" spans="1:47" ht="45" x14ac:dyDescent="0.35">
      <c r="A21" s="699" t="s">
        <v>5232</v>
      </c>
      <c r="B21" s="699"/>
      <c r="C21" s="699"/>
      <c r="D21" s="699"/>
      <c r="E21" s="699"/>
      <c r="F21" s="699"/>
      <c r="G21" s="699"/>
      <c r="H21" s="699"/>
      <c r="I21" s="699"/>
      <c r="J21" s="699"/>
      <c r="K21" s="699"/>
      <c r="L21" s="699"/>
      <c r="M21" s="699"/>
      <c r="N21" s="699"/>
      <c r="O21" s="699"/>
      <c r="P21" s="699"/>
      <c r="Q21" s="699"/>
      <c r="R21" s="699"/>
      <c r="S21" s="699"/>
      <c r="T21" s="699"/>
      <c r="U21" s="699"/>
      <c r="V21" s="699"/>
      <c r="Y21" s="84" t="s">
        <v>5233</v>
      </c>
      <c r="Z21" s="86" t="s">
        <v>5253</v>
      </c>
      <c r="AD21" s="19"/>
      <c r="AG21" s="19"/>
      <c r="AH21" s="19"/>
      <c r="AI21" s="19"/>
      <c r="AJ21" s="101" t="s">
        <v>5234</v>
      </c>
      <c r="AK21" s="93" t="s">
        <v>5257</v>
      </c>
      <c r="AL21" s="19"/>
      <c r="AM21" s="19"/>
      <c r="AN21" s="19"/>
      <c r="AO21" s="19"/>
      <c r="AP21" s="19"/>
      <c r="AQ21" s="19"/>
      <c r="AR21" s="19"/>
      <c r="AS21" s="19"/>
      <c r="AT21" s="19"/>
    </row>
    <row r="22" spans="1:47" ht="30" x14ac:dyDescent="0.25">
      <c r="Y22" s="84" t="s">
        <v>3567</v>
      </c>
      <c r="Z22" s="86" t="s">
        <v>5253</v>
      </c>
      <c r="AD22" s="19"/>
      <c r="AG22" s="19"/>
      <c r="AH22" s="19"/>
      <c r="AI22" s="19"/>
      <c r="AJ22" s="19"/>
      <c r="AK22" s="19"/>
      <c r="AL22" s="19"/>
      <c r="AM22" s="19"/>
      <c r="AN22" s="19"/>
      <c r="AO22" s="19"/>
      <c r="AP22" s="19"/>
      <c r="AQ22" s="19"/>
      <c r="AR22" s="19"/>
      <c r="AS22" s="19"/>
      <c r="AT22" s="19"/>
    </row>
    <row r="23" spans="1:47" ht="30" x14ac:dyDescent="0.25">
      <c r="Y23" s="84" t="s">
        <v>5235</v>
      </c>
      <c r="Z23" s="86" t="s">
        <v>5253</v>
      </c>
      <c r="AG23" s="19"/>
      <c r="AH23" s="19"/>
      <c r="AI23" s="19"/>
      <c r="AJ23" s="19"/>
      <c r="AK23" s="19"/>
      <c r="AL23" s="19"/>
      <c r="AM23" s="19"/>
      <c r="AN23" s="19"/>
      <c r="AO23" s="19"/>
      <c r="AP23" s="19"/>
      <c r="AQ23" s="19"/>
      <c r="AR23" s="19"/>
      <c r="AS23" s="19"/>
      <c r="AT23" s="19"/>
    </row>
    <row r="24" spans="1:47" ht="30" x14ac:dyDescent="0.25">
      <c r="Y24" s="84" t="s">
        <v>3568</v>
      </c>
      <c r="Z24" s="86" t="s">
        <v>5253</v>
      </c>
      <c r="AG24" s="19"/>
      <c r="AH24" s="19"/>
      <c r="AI24" s="19"/>
      <c r="AJ24" s="19"/>
      <c r="AK24" s="19"/>
      <c r="AL24" s="19"/>
      <c r="AM24" s="19"/>
      <c r="AN24" s="19"/>
      <c r="AO24" s="19"/>
      <c r="AP24" s="19"/>
      <c r="AQ24" s="19"/>
      <c r="AR24" s="19"/>
      <c r="AS24" s="19"/>
      <c r="AT24" s="19"/>
    </row>
    <row r="25" spans="1:47" ht="30" x14ac:dyDescent="0.25">
      <c r="Y25" s="84" t="s">
        <v>3569</v>
      </c>
      <c r="Z25" s="86" t="s">
        <v>5253</v>
      </c>
      <c r="AG25" s="19"/>
      <c r="AH25" s="19"/>
      <c r="AI25" s="19"/>
      <c r="AJ25" s="19"/>
      <c r="AK25" s="19"/>
      <c r="AL25" s="19"/>
      <c r="AM25" s="19"/>
      <c r="AN25" s="19"/>
      <c r="AO25" s="19"/>
      <c r="AP25" s="19"/>
      <c r="AQ25" s="19"/>
      <c r="AR25" s="19"/>
      <c r="AS25" s="19"/>
      <c r="AT25" s="19"/>
    </row>
    <row r="26" spans="1:47" ht="30" x14ac:dyDescent="0.25">
      <c r="Y26" s="84" t="s">
        <v>5236</v>
      </c>
      <c r="Z26" s="86" t="s">
        <v>5253</v>
      </c>
      <c r="AG26" s="19"/>
      <c r="AH26" s="19"/>
      <c r="AI26" s="19"/>
      <c r="AJ26" s="19"/>
      <c r="AK26" s="19"/>
      <c r="AL26" s="19"/>
      <c r="AM26" s="19"/>
      <c r="AN26" s="19"/>
      <c r="AO26" s="19"/>
      <c r="AP26" s="19"/>
      <c r="AQ26" s="19"/>
      <c r="AR26" s="19"/>
      <c r="AS26" s="19"/>
      <c r="AT26" s="19"/>
    </row>
    <row r="27" spans="1:47" ht="30" x14ac:dyDescent="0.25">
      <c r="Y27" s="84" t="s">
        <v>3570</v>
      </c>
      <c r="Z27" s="86" t="s">
        <v>5253</v>
      </c>
      <c r="AG27" s="19"/>
      <c r="AH27" s="19"/>
      <c r="AI27" s="19"/>
      <c r="AJ27" s="19"/>
      <c r="AK27" s="19"/>
      <c r="AL27" s="19"/>
      <c r="AM27" s="19"/>
      <c r="AN27" s="19"/>
      <c r="AO27" s="19"/>
      <c r="AP27" s="19"/>
      <c r="AQ27" s="19"/>
      <c r="AR27" s="19"/>
      <c r="AS27" s="19"/>
      <c r="AT27" s="19"/>
    </row>
    <row r="28" spans="1:47" ht="30" x14ac:dyDescent="0.25">
      <c r="Y28" s="84" t="s">
        <v>3571</v>
      </c>
      <c r="Z28" s="86" t="s">
        <v>5253</v>
      </c>
    </row>
    <row r="29" spans="1:47" ht="30" x14ac:dyDescent="0.25">
      <c r="Y29" s="84" t="s">
        <v>5237</v>
      </c>
      <c r="Z29" s="86" t="s">
        <v>5253</v>
      </c>
      <c r="AD29" s="21"/>
      <c r="AE29" s="21"/>
    </row>
    <row r="30" spans="1:47" ht="30" x14ac:dyDescent="0.25">
      <c r="Y30" s="84" t="s">
        <v>5238</v>
      </c>
      <c r="Z30" s="86" t="s">
        <v>5253</v>
      </c>
    </row>
    <row r="31" spans="1:47" ht="30" x14ac:dyDescent="0.25">
      <c r="Y31" s="84" t="s">
        <v>5239</v>
      </c>
      <c r="Z31" s="86" t="s">
        <v>5253</v>
      </c>
    </row>
  </sheetData>
  <sheetProtection algorithmName="SHA-512" hashValue="BD+jQTtG2Bq0peacbRh0Gn8KSpu59h6NGLLssEn0c/Tej7u+JMeGIC2SrnR5H16/CgjsoaNzKFSHC7F5NpGEJQ==" saltValue="U20PgxLgMf/90N6aQFwoSg==" spinCount="100000" sheet="1" formatCells="0" selectLockedCells="1"/>
  <mergeCells count="26">
    <mergeCell ref="A1:J3"/>
    <mergeCell ref="G5:M5"/>
    <mergeCell ref="A6:A7"/>
    <mergeCell ref="B6:B7"/>
    <mergeCell ref="C6:C7"/>
    <mergeCell ref="D6:D7"/>
    <mergeCell ref="E6:E7"/>
    <mergeCell ref="F6:F7"/>
    <mergeCell ref="G6:G7"/>
    <mergeCell ref="H6:H7"/>
    <mergeCell ref="U6:U7"/>
    <mergeCell ref="V6:V7"/>
    <mergeCell ref="A18:T20"/>
    <mergeCell ref="A21:V21"/>
    <mergeCell ref="O6:O7"/>
    <mergeCell ref="P6:P7"/>
    <mergeCell ref="Q6:Q7"/>
    <mergeCell ref="R6:R7"/>
    <mergeCell ref="S6:S7"/>
    <mergeCell ref="T6:T7"/>
    <mergeCell ref="I6:I7"/>
    <mergeCell ref="J6:J7"/>
    <mergeCell ref="K6:K7"/>
    <mergeCell ref="L6:L7"/>
    <mergeCell ref="M6:M7"/>
    <mergeCell ref="N6:N7"/>
  </mergeCells>
  <conditionalFormatting sqref="J8:J17 L8:Q17 S8:S17 U8:U17">
    <cfRule type="containsText" dxfId="41" priority="2" operator="containsText" text="More Information Required">
      <formula>NOT(ISERROR(SEARCH("More Information Required",J8)))</formula>
    </cfRule>
  </conditionalFormatting>
  <conditionalFormatting sqref="T8:T17">
    <cfRule type="cellIs" dxfId="40" priority="1" operator="equal">
      <formula>"More Information Required"</formula>
    </cfRule>
  </conditionalFormatting>
  <dataValidations count="14">
    <dataValidation type="list" allowBlank="1" showInputMessage="1" showErrorMessage="1" sqref="M8:M17" xr:uid="{3C1778EA-6D7A-4BA4-A2DB-2F9E35E4C427}">
      <formula1>$AS$8:$AS$9</formula1>
    </dataValidation>
    <dataValidation type="list" allowBlank="1" showInputMessage="1" showErrorMessage="1" sqref="P8:P17" xr:uid="{C5951D94-B13A-458E-9BAD-04CE694D47FE}">
      <formula1>IF(G8=$AT$8,$AI$8:$AI$13,$AI$8:$AI$16)</formula1>
    </dataValidation>
    <dataValidation type="list" allowBlank="1" showInputMessage="1" showErrorMessage="1" sqref="G8:G17" xr:uid="{E3628082-7867-4C3E-82A7-30017664C89C}">
      <formula1>$AT$8:$AT$9</formula1>
    </dataValidation>
    <dataValidation type="list" allowBlank="1" showInputMessage="1" showErrorMessage="1" sqref="O8:O16" xr:uid="{53EBA270-20B4-4E41-85AF-899961996911}">
      <formula1>IF(G8=$AT$8,$AR$11,$AR$8:$AR$10)</formula1>
    </dataValidation>
    <dataValidation type="list" allowBlank="1" showInputMessage="1" showErrorMessage="1" sqref="I8:I17" xr:uid="{BB4A880A-869D-417D-82AA-2DEBB6146CC0}">
      <formula1>"0"</formula1>
    </dataValidation>
    <dataValidation type="list" allowBlank="1" showInputMessage="1" showErrorMessage="1" sqref="H8:H17 J8:J17" xr:uid="{840EA796-9312-4E14-AA08-D56DAAE08360}">
      <formula1>"0,1"</formula1>
    </dataValidation>
    <dataValidation type="list" allowBlank="1" showInputMessage="1" showErrorMessage="1" sqref="O17" xr:uid="{0854DD18-85EC-423A-AC2C-694EA91F8975}">
      <formula1>$AR$8:$AR$10</formula1>
    </dataValidation>
    <dataValidation type="list" allowBlank="1" showInputMessage="1" showErrorMessage="1" sqref="N8:N17" xr:uid="{8699ACDA-EF07-494C-8FB2-C0C7189F06E9}">
      <formula1>$AQ$8:$AQ$12</formula1>
    </dataValidation>
    <dataValidation type="list" allowBlank="1" showInputMessage="1" showErrorMessage="1" sqref="L8:L17" xr:uid="{BD68AC64-3FAC-465E-B9A5-78F43023D14F}">
      <formula1>INDIRECT(AL8)</formula1>
    </dataValidation>
    <dataValidation type="list" allowBlank="1" showInputMessage="1" showErrorMessage="1" sqref="K8:K17" xr:uid="{8DA7AE21-35BD-4A87-A0EC-32C9650A13E7}">
      <formula1>INDIRECT(AA8)</formula1>
    </dataValidation>
    <dataValidation type="list" allowBlank="1" showInputMessage="1" showErrorMessage="1" sqref="E8:E17" xr:uid="{A8F1FD63-C171-4E25-A293-D8358334C8A9}">
      <formula1>$Y$8:$Y$31</formula1>
    </dataValidation>
    <dataValidation type="list" allowBlank="1" showInputMessage="1" showErrorMessage="1" sqref="D8:D17" xr:uid="{366EB0CF-34B9-4A92-A121-64374FB14DF3}">
      <formula1>$AJ$8:$AJ$21</formula1>
    </dataValidation>
    <dataValidation type="list" allowBlank="1" showInputMessage="1" showErrorMessage="1" sqref="F8:F17" xr:uid="{F7CAE707-2442-410F-AB38-9F52B65641E4}">
      <formula1>$AU$8:$AU$16</formula1>
    </dataValidation>
    <dataValidation type="list" allowBlank="1" showInputMessage="1" showErrorMessage="1" sqref="R8:R17" xr:uid="{BF10C4A8-6100-403A-A455-A78BB4789100}">
      <formula1>IF(F8=$AU$8,$AV$8:$AV$12,IF(F8=$AU$9,$AV$8:$AV$12,IF(F8=$AU$10,$AW$8:$AW$13,IF(F8=$AU$11,$AX$8:$AX$10,IF(F8=$AU$12,$AY$8:$AY$16,IF(F8=$AU$13,$AZ$8:$AZ$13,$BA$8))))))</formula1>
    </dataValidation>
  </dataValidations>
  <hyperlinks>
    <hyperlink ref="A21:U21" location="'Table of Contents'!A1" display="To return to the index, click this link" xr:uid="{6AD50D73-E210-4205-B817-4DB493FD35FC}"/>
    <hyperlink ref="A21:V21" location="'Meter Selection'!A1" display="To return to the meter selection, click this link" xr:uid="{A41D6D87-1EDE-469D-BDB0-FCE8F7F645B3}"/>
  </hyperlinks>
  <printOptions horizontalCentered="1"/>
  <pageMargins left="0.25" right="0.25" top="0.5" bottom="0.75" header="0.3" footer="0.3"/>
  <pageSetup scale="29" orientation="landscape" r:id="rId1"/>
  <headerFooter>
    <oddHeader>&amp;LONICON Incorporated - Order Form</oddHeader>
    <oddFooter>&amp;C&amp;"-,Bold"11451 Belcher Road South, Largo, FL 33773 • Tel +1 (727) 447-6140 • Fax +1 (727) 442-5699
www.onicon.com • customerservice@onicon.com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16E58-745F-407A-9845-D8BEB269DF93}">
  <sheetPr codeName="Sheet7">
    <tabColor rgb="FFFFFF00"/>
    <pageSetUpPr autoPageBreaks="0" fitToPage="1"/>
  </sheetPr>
  <dimension ref="A1:BA34"/>
  <sheetViews>
    <sheetView showGridLines="0" zoomScale="80" zoomScaleNormal="80" workbookViewId="0">
      <selection activeCell="C8" sqref="C8"/>
    </sheetView>
  </sheetViews>
  <sheetFormatPr defaultColWidth="9.140625" defaultRowHeight="15" x14ac:dyDescent="0.25"/>
  <cols>
    <col min="1" max="1" width="5.85546875" customWidth="1"/>
    <col min="2" max="2" width="7.42578125" hidden="1" customWidth="1"/>
    <col min="3" max="3" width="15.85546875" customWidth="1"/>
    <col min="4" max="4" width="23.5703125" customWidth="1"/>
    <col min="5" max="5" width="15.28515625" customWidth="1"/>
    <col min="6" max="6" width="17.42578125" customWidth="1"/>
    <col min="7" max="7" width="15.140625" customWidth="1"/>
    <col min="8" max="8" width="17.85546875" customWidth="1"/>
    <col min="9" max="9" width="14.42578125" customWidth="1"/>
    <col min="10" max="10" width="18.42578125" customWidth="1"/>
    <col min="11" max="11" width="14.5703125" customWidth="1"/>
    <col min="12" max="12" width="15.28515625" customWidth="1"/>
    <col min="13" max="13" width="17.140625" customWidth="1"/>
    <col min="14" max="14" width="14.7109375" customWidth="1"/>
    <col min="15" max="15" width="16" customWidth="1"/>
    <col min="16" max="16" width="14.42578125" customWidth="1"/>
    <col min="17" max="17" width="17.42578125" customWidth="1"/>
    <col min="18" max="18" width="15.5703125" customWidth="1"/>
    <col min="19" max="19" width="34.140625" customWidth="1"/>
    <col min="20" max="20" width="45.5703125" customWidth="1"/>
    <col min="21" max="21" width="36.7109375" customWidth="1"/>
    <col min="22" max="22" width="12.42578125" customWidth="1"/>
    <col min="23" max="23" width="11.85546875" hidden="1" customWidth="1"/>
    <col min="24" max="24" width="10.5703125" hidden="1" customWidth="1"/>
    <col min="25" max="25" width="11" hidden="1" customWidth="1"/>
    <col min="26" max="26" width="23.140625" hidden="1" customWidth="1"/>
    <col min="27" max="27" width="3.42578125" hidden="1" customWidth="1"/>
    <col min="28" max="28" width="27.7109375" hidden="1" customWidth="1"/>
    <col min="29" max="29" width="28.7109375" hidden="1" customWidth="1"/>
    <col min="30" max="30" width="8.7109375" hidden="1" customWidth="1"/>
    <col min="31" max="31" width="21.5703125" hidden="1" customWidth="1"/>
    <col min="32" max="32" width="25" hidden="1" customWidth="1"/>
    <col min="33" max="33" width="22.42578125" hidden="1" customWidth="1"/>
    <col min="34" max="34" width="18.42578125" hidden="1" customWidth="1"/>
    <col min="35" max="35" width="9.7109375" hidden="1" customWidth="1"/>
    <col min="36" max="36" width="10.140625" hidden="1" customWidth="1"/>
    <col min="37" max="37" width="23.42578125" hidden="1" customWidth="1"/>
    <col min="38" max="38" width="18.7109375" hidden="1" customWidth="1"/>
    <col min="39" max="39" width="18.140625" hidden="1" customWidth="1"/>
    <col min="40" max="40" width="26.85546875" hidden="1" customWidth="1"/>
    <col min="41" max="41" width="25" hidden="1" customWidth="1"/>
    <col min="42" max="52" width="9.140625" hidden="1" customWidth="1"/>
    <col min="53" max="101" width="9.140625" customWidth="1"/>
  </cols>
  <sheetData>
    <row r="1" spans="1:53" ht="12" customHeight="1" x14ac:dyDescent="0.4">
      <c r="A1" s="729" t="s">
        <v>1224</v>
      </c>
      <c r="B1" s="729"/>
      <c r="C1" s="729"/>
      <c r="D1" s="729"/>
      <c r="E1" s="729"/>
      <c r="F1" s="729"/>
      <c r="G1" s="729"/>
      <c r="H1" s="729"/>
      <c r="I1" s="729"/>
      <c r="J1" s="729"/>
      <c r="K1" s="151"/>
      <c r="L1" s="151"/>
      <c r="M1" s="151"/>
      <c r="N1" s="151"/>
      <c r="O1" s="151"/>
      <c r="P1" s="151"/>
      <c r="Q1" s="152"/>
      <c r="R1" s="10"/>
      <c r="S1" s="10"/>
      <c r="T1" s="10"/>
      <c r="V1" s="27"/>
    </row>
    <row r="2" spans="1:53" ht="15.75" customHeight="1" x14ac:dyDescent="0.4">
      <c r="A2" s="729"/>
      <c r="B2" s="729"/>
      <c r="C2" s="729"/>
      <c r="D2" s="729"/>
      <c r="E2" s="729"/>
      <c r="F2" s="729"/>
      <c r="G2" s="729"/>
      <c r="H2" s="729"/>
      <c r="I2" s="729"/>
      <c r="J2" s="729"/>
      <c r="K2" s="151"/>
      <c r="L2" s="151"/>
      <c r="M2" s="151"/>
      <c r="N2" s="151"/>
      <c r="O2" s="151"/>
      <c r="P2" s="151"/>
      <c r="Q2" s="152"/>
      <c r="R2" s="10"/>
      <c r="S2" s="10"/>
      <c r="T2" s="10"/>
    </row>
    <row r="3" spans="1:53" ht="19.5" customHeight="1" x14ac:dyDescent="0.25">
      <c r="A3" s="729"/>
      <c r="B3" s="729"/>
      <c r="C3" s="729"/>
      <c r="D3" s="729"/>
      <c r="E3" s="729"/>
      <c r="F3" s="729"/>
      <c r="G3" s="729"/>
      <c r="H3" s="729"/>
      <c r="I3" s="729"/>
      <c r="J3" s="729"/>
      <c r="K3" s="151"/>
      <c r="L3" s="151"/>
      <c r="M3" s="151"/>
      <c r="N3" s="151"/>
      <c r="O3" s="151"/>
      <c r="P3" s="151"/>
      <c r="Q3" s="10"/>
      <c r="R3" s="10"/>
      <c r="S3" s="10"/>
      <c r="T3" s="10"/>
    </row>
    <row r="4" spans="1:53" ht="52.9" customHeight="1" thickBot="1" x14ac:dyDescent="0.3">
      <c r="A4" s="264"/>
      <c r="B4" s="264"/>
      <c r="C4" s="264"/>
      <c r="D4" s="264"/>
      <c r="E4" s="264"/>
      <c r="F4" s="264"/>
      <c r="G4" s="264"/>
      <c r="H4" s="264"/>
      <c r="I4" s="264"/>
      <c r="J4" s="264"/>
      <c r="K4" s="403"/>
      <c r="L4" s="403"/>
      <c r="M4" s="403"/>
      <c r="N4" s="403"/>
      <c r="O4" s="403"/>
      <c r="P4" s="403"/>
      <c r="Q4" s="403"/>
      <c r="R4" s="403"/>
      <c r="S4" s="403"/>
      <c r="T4" s="403"/>
      <c r="U4" s="398"/>
    </row>
    <row r="5" spans="1:53" ht="59.25" customHeight="1" x14ac:dyDescent="0.25">
      <c r="A5" s="410" t="s">
        <v>1246</v>
      </c>
      <c r="B5" s="411"/>
      <c r="C5" s="411"/>
      <c r="D5" s="411"/>
      <c r="E5" s="411"/>
      <c r="F5" s="412"/>
      <c r="G5" s="721" t="s">
        <v>1469</v>
      </c>
      <c r="H5" s="722"/>
      <c r="I5" s="730"/>
      <c r="J5" s="730"/>
      <c r="K5" s="730"/>
      <c r="L5" s="723"/>
      <c r="M5" s="398"/>
      <c r="N5" s="413"/>
      <c r="O5" s="398"/>
      <c r="P5" s="398"/>
      <c r="Q5" s="398"/>
      <c r="R5" s="398"/>
      <c r="S5" s="398"/>
      <c r="T5" s="398"/>
      <c r="U5" s="398"/>
    </row>
    <row r="6" spans="1:53" ht="235.5" customHeight="1" x14ac:dyDescent="0.25">
      <c r="A6" s="688" t="s">
        <v>1247</v>
      </c>
      <c r="B6" s="688" t="s">
        <v>861</v>
      </c>
      <c r="C6" s="688" t="s">
        <v>53</v>
      </c>
      <c r="D6" s="685" t="s">
        <v>1470</v>
      </c>
      <c r="E6" s="688" t="s">
        <v>1471</v>
      </c>
      <c r="F6" s="688" t="s">
        <v>1472</v>
      </c>
      <c r="G6" s="724" t="s">
        <v>6922</v>
      </c>
      <c r="H6" s="708" t="s">
        <v>6923</v>
      </c>
      <c r="I6" s="716" t="s">
        <v>1474</v>
      </c>
      <c r="J6" s="688" t="s">
        <v>6924</v>
      </c>
      <c r="K6" s="717" t="s">
        <v>1475</v>
      </c>
      <c r="L6" s="726" t="s">
        <v>1476</v>
      </c>
      <c r="M6" s="725" t="s">
        <v>1586</v>
      </c>
      <c r="N6" s="688" t="s">
        <v>1187</v>
      </c>
      <c r="O6" s="688" t="s">
        <v>1473</v>
      </c>
      <c r="P6" s="714" t="s">
        <v>1477</v>
      </c>
      <c r="Q6" s="715" t="s">
        <v>1447</v>
      </c>
      <c r="R6" s="688" t="s">
        <v>1567</v>
      </c>
      <c r="S6" s="709" t="s">
        <v>3</v>
      </c>
      <c r="T6" s="709" t="s">
        <v>39</v>
      </c>
      <c r="U6" s="716" t="s">
        <v>1186</v>
      </c>
    </row>
    <row r="7" spans="1:53" ht="33.75" customHeight="1" x14ac:dyDescent="0.25">
      <c r="A7" s="688"/>
      <c r="B7" s="688"/>
      <c r="C7" s="688"/>
      <c r="D7" s="686"/>
      <c r="E7" s="688"/>
      <c r="F7" s="688"/>
      <c r="G7" s="724"/>
      <c r="H7" s="708"/>
      <c r="I7" s="716"/>
      <c r="J7" s="688"/>
      <c r="K7" s="717"/>
      <c r="L7" s="726"/>
      <c r="M7" s="725"/>
      <c r="N7" s="688"/>
      <c r="O7" s="688"/>
      <c r="P7" s="714"/>
      <c r="Q7" s="715"/>
      <c r="R7" s="688"/>
      <c r="S7" s="709"/>
      <c r="T7" s="709"/>
      <c r="U7" s="709"/>
      <c r="AB7" s="19"/>
      <c r="AC7" s="19"/>
      <c r="AD7" s="19"/>
      <c r="AE7" s="19"/>
      <c r="AG7" s="19"/>
      <c r="AH7" s="19"/>
      <c r="AI7" s="19"/>
      <c r="AJ7" s="153"/>
      <c r="AK7" s="19"/>
      <c r="AL7" s="19"/>
      <c r="AM7" s="19"/>
      <c r="AN7" s="19"/>
      <c r="AO7" s="19"/>
      <c r="AP7" s="19"/>
      <c r="AQ7" s="545" t="s">
        <v>10</v>
      </c>
      <c r="AR7" s="546" t="s">
        <v>5218</v>
      </c>
      <c r="AS7" s="546" t="s">
        <v>1281</v>
      </c>
      <c r="AT7" s="546" t="s">
        <v>1284</v>
      </c>
      <c r="AU7" s="546" t="s">
        <v>7014</v>
      </c>
      <c r="AV7" s="545" t="s">
        <v>7015</v>
      </c>
      <c r="AW7" s="546" t="s">
        <v>905</v>
      </c>
      <c r="AX7" s="19"/>
      <c r="AY7" s="19"/>
      <c r="AZ7" s="19"/>
      <c r="BA7" s="19"/>
    </row>
    <row r="8" spans="1:53" ht="78" customHeight="1" x14ac:dyDescent="0.25">
      <c r="A8" s="319">
        <v>1</v>
      </c>
      <c r="B8" s="306"/>
      <c r="C8" s="294"/>
      <c r="D8" s="313"/>
      <c r="E8" s="313"/>
      <c r="F8" s="313"/>
      <c r="G8" s="344"/>
      <c r="H8" s="313"/>
      <c r="I8" s="328"/>
      <c r="J8" s="313"/>
      <c r="K8" s="328"/>
      <c r="L8" s="592"/>
      <c r="M8" s="313"/>
      <c r="N8" s="313"/>
      <c r="O8" s="313"/>
      <c r="P8" s="330"/>
      <c r="Q8" s="313"/>
      <c r="R8" s="328"/>
      <c r="S8" s="300" t="str">
        <f>IF(G8="","More Information Required",AF14)</f>
        <v>More Information Required</v>
      </c>
      <c r="T8" s="346" t="str">
        <f>IF(G8="","",RF!AR53)</f>
        <v/>
      </c>
      <c r="U8" s="369"/>
      <c r="AA8" s="3"/>
      <c r="AB8" s="155"/>
      <c r="AC8" s="20"/>
      <c r="AD8" s="130"/>
      <c r="AG8" s="20"/>
      <c r="AH8" s="20"/>
      <c r="AI8" s="20"/>
      <c r="AJ8" s="20"/>
      <c r="AK8" s="22"/>
      <c r="AL8" s="20"/>
      <c r="AM8" s="19"/>
      <c r="AN8" s="19"/>
      <c r="AO8" s="19"/>
      <c r="AP8" s="19"/>
      <c r="AQ8" s="101" t="s">
        <v>1277</v>
      </c>
      <c r="AR8" s="84" t="s">
        <v>1304</v>
      </c>
      <c r="AS8" s="84" t="s">
        <v>1382</v>
      </c>
      <c r="AT8" s="84" t="s">
        <v>1386</v>
      </c>
      <c r="AU8" s="84" t="s">
        <v>7019</v>
      </c>
      <c r="AV8" s="84" t="s">
        <v>7021</v>
      </c>
      <c r="AW8" s="84" t="s">
        <v>5219</v>
      </c>
      <c r="AX8" s="19"/>
      <c r="AY8" s="19"/>
      <c r="AZ8" s="19"/>
      <c r="BA8" s="19"/>
    </row>
    <row r="9" spans="1:53" ht="78" customHeight="1" x14ac:dyDescent="0.25">
      <c r="A9" s="319">
        <v>2</v>
      </c>
      <c r="B9" s="306"/>
      <c r="C9" s="313"/>
      <c r="D9" s="313"/>
      <c r="E9" s="313"/>
      <c r="F9" s="313"/>
      <c r="G9" s="344"/>
      <c r="H9" s="313"/>
      <c r="I9" s="328"/>
      <c r="J9" s="313"/>
      <c r="K9" s="328"/>
      <c r="L9" s="592"/>
      <c r="M9" s="313"/>
      <c r="N9" s="313"/>
      <c r="O9" s="313"/>
      <c r="P9" s="330"/>
      <c r="Q9" s="313"/>
      <c r="R9" s="328"/>
      <c r="S9" s="300" t="str">
        <f t="shared" ref="S9:S17" si="0">IF(G9="","More Information Required",AF15)</f>
        <v>More Information Required</v>
      </c>
      <c r="T9" s="346" t="str">
        <f>IF(G9="","",RF!AR54)</f>
        <v/>
      </c>
      <c r="U9" s="369"/>
      <c r="AA9" s="3"/>
      <c r="AB9" s="155"/>
      <c r="AC9" s="20"/>
      <c r="AD9" s="20"/>
      <c r="AG9" s="20"/>
      <c r="AH9" s="20"/>
      <c r="AI9" s="20"/>
      <c r="AJ9" s="20"/>
      <c r="AK9" s="20"/>
      <c r="AL9" s="20"/>
      <c r="AM9" s="19"/>
      <c r="AN9" s="19"/>
      <c r="AO9" s="19"/>
      <c r="AP9" s="19"/>
      <c r="AQ9" s="101" t="s">
        <v>1282</v>
      </c>
      <c r="AR9" s="84" t="s">
        <v>1374</v>
      </c>
      <c r="AS9" s="84" t="s">
        <v>1385</v>
      </c>
      <c r="AT9" s="84" t="s">
        <v>1390</v>
      </c>
      <c r="AU9" s="84" t="s">
        <v>7020</v>
      </c>
      <c r="AV9" s="84" t="s">
        <v>7022</v>
      </c>
      <c r="AW9" s="84" t="s">
        <v>5221</v>
      </c>
      <c r="AX9" s="19"/>
      <c r="AY9" s="19"/>
      <c r="AZ9" s="19"/>
      <c r="BA9" s="19"/>
    </row>
    <row r="10" spans="1:53" ht="78" customHeight="1" x14ac:dyDescent="0.25">
      <c r="A10" s="319">
        <v>3</v>
      </c>
      <c r="B10" s="306"/>
      <c r="C10" s="313"/>
      <c r="D10" s="313"/>
      <c r="E10" s="313"/>
      <c r="F10" s="313"/>
      <c r="G10" s="344"/>
      <c r="H10" s="313"/>
      <c r="I10" s="328"/>
      <c r="J10" s="313"/>
      <c r="K10" s="328"/>
      <c r="L10" s="592"/>
      <c r="M10" s="313"/>
      <c r="N10" s="313"/>
      <c r="O10" s="313"/>
      <c r="P10" s="330"/>
      <c r="Q10" s="313"/>
      <c r="R10" s="328"/>
      <c r="S10" s="300" t="str">
        <f t="shared" si="0"/>
        <v>More Information Required</v>
      </c>
      <c r="T10" s="346" t="str">
        <f>IF(G10="","",RF!AR55)</f>
        <v/>
      </c>
      <c r="U10" s="369"/>
      <c r="AB10" s="155"/>
      <c r="AC10" s="156"/>
      <c r="AD10" s="130"/>
      <c r="AG10" s="20"/>
      <c r="AH10" s="20"/>
      <c r="AI10" s="20"/>
      <c r="AJ10" s="20"/>
      <c r="AK10" s="20"/>
      <c r="AL10" s="20"/>
      <c r="AM10" s="19"/>
      <c r="AN10" s="19"/>
      <c r="AO10" s="19"/>
      <c r="AP10" s="19"/>
      <c r="AQ10" s="101" t="s">
        <v>1281</v>
      </c>
      <c r="AR10" s="84" t="s">
        <v>1384</v>
      </c>
      <c r="AS10" s="84" t="s">
        <v>1389</v>
      </c>
      <c r="AT10" s="84" t="s">
        <v>1383</v>
      </c>
      <c r="AU10" s="84" t="s">
        <v>3852</v>
      </c>
      <c r="AV10" s="84" t="s">
        <v>7023</v>
      </c>
      <c r="AW10" s="84"/>
      <c r="AX10" s="19"/>
      <c r="AY10" s="19"/>
      <c r="AZ10" s="19"/>
      <c r="BA10" s="19"/>
    </row>
    <row r="11" spans="1:53" ht="78" customHeight="1" x14ac:dyDescent="0.25">
      <c r="A11" s="319">
        <v>4</v>
      </c>
      <c r="B11" s="306"/>
      <c r="C11" s="313"/>
      <c r="D11" s="313"/>
      <c r="E11" s="313"/>
      <c r="F11" s="313"/>
      <c r="G11" s="344"/>
      <c r="H11" s="313"/>
      <c r="I11" s="328"/>
      <c r="J11" s="313"/>
      <c r="K11" s="328"/>
      <c r="L11" s="592"/>
      <c r="M11" s="313"/>
      <c r="N11" s="313"/>
      <c r="O11" s="313"/>
      <c r="P11" s="330"/>
      <c r="Q11" s="313"/>
      <c r="R11" s="328"/>
      <c r="S11" s="300" t="str">
        <f t="shared" si="0"/>
        <v>More Information Required</v>
      </c>
      <c r="T11" s="346" t="str">
        <f>IF(G11="","",RF!AR56)</f>
        <v/>
      </c>
      <c r="U11" s="369"/>
      <c r="AA11" s="3"/>
      <c r="AC11" s="157"/>
      <c r="AD11" s="19"/>
      <c r="AG11" s="20"/>
      <c r="AH11" s="20"/>
      <c r="AI11" s="20"/>
      <c r="AJ11" s="156"/>
      <c r="AK11" s="20"/>
      <c r="AL11" s="20"/>
      <c r="AM11" s="19"/>
      <c r="AN11" s="19"/>
      <c r="AO11" s="19"/>
      <c r="AP11" s="19"/>
      <c r="AQ11" s="101" t="s">
        <v>1284</v>
      </c>
      <c r="AR11" s="622" t="s">
        <v>1388</v>
      </c>
      <c r="AS11" s="623" t="s">
        <v>7016</v>
      </c>
      <c r="AT11" s="115"/>
      <c r="AU11" s="84" t="s">
        <v>3853</v>
      </c>
      <c r="AV11" s="84" t="s">
        <v>7024</v>
      </c>
      <c r="AX11" s="19"/>
      <c r="AY11" s="19"/>
      <c r="AZ11" s="19"/>
      <c r="BA11" s="19"/>
    </row>
    <row r="12" spans="1:53" ht="78" customHeight="1" x14ac:dyDescent="0.25">
      <c r="A12" s="319">
        <v>5</v>
      </c>
      <c r="B12" s="306"/>
      <c r="C12" s="313"/>
      <c r="D12" s="313"/>
      <c r="E12" s="313"/>
      <c r="F12" s="313"/>
      <c r="G12" s="344"/>
      <c r="H12" s="313"/>
      <c r="I12" s="328"/>
      <c r="J12" s="313"/>
      <c r="K12" s="328"/>
      <c r="L12" s="592"/>
      <c r="M12" s="313"/>
      <c r="N12" s="313"/>
      <c r="O12" s="313"/>
      <c r="P12" s="330"/>
      <c r="Q12" s="313"/>
      <c r="R12" s="328"/>
      <c r="S12" s="300" t="str">
        <f t="shared" si="0"/>
        <v>More Information Required</v>
      </c>
      <c r="T12" s="346" t="str">
        <f>IF(G12="","",RF!AR57)</f>
        <v/>
      </c>
      <c r="U12" s="369"/>
      <c r="AA12" s="86" t="s">
        <v>1271</v>
      </c>
      <c r="AB12" s="86" t="s">
        <v>1451</v>
      </c>
      <c r="AC12" s="86" t="s">
        <v>863</v>
      </c>
      <c r="AD12" s="87">
        <v>1</v>
      </c>
      <c r="AE12" s="731"/>
      <c r="AF12" s="733" t="s">
        <v>3</v>
      </c>
      <c r="AG12" s="238" t="s">
        <v>1587</v>
      </c>
      <c r="AH12" s="20"/>
      <c r="AI12" s="20"/>
      <c r="AJ12" s="156"/>
      <c r="AK12" s="20"/>
      <c r="AL12" s="156"/>
      <c r="AM12" s="19"/>
      <c r="AN12" s="19"/>
      <c r="AO12" s="19"/>
      <c r="AP12" s="19"/>
      <c r="AQ12" s="101" t="s">
        <v>7014</v>
      </c>
      <c r="AR12" s="622" t="s">
        <v>1390</v>
      </c>
      <c r="AS12" s="623" t="s">
        <v>7017</v>
      </c>
      <c r="AT12" s="115"/>
      <c r="AU12" s="84" t="s">
        <v>3854</v>
      </c>
      <c r="AV12" s="84" t="s">
        <v>7025</v>
      </c>
      <c r="AX12" s="19"/>
      <c r="AY12" s="19"/>
      <c r="AZ12" s="19"/>
      <c r="BA12" s="19"/>
    </row>
    <row r="13" spans="1:53" ht="78" customHeight="1" x14ac:dyDescent="0.25">
      <c r="A13" s="319">
        <v>6</v>
      </c>
      <c r="B13" s="306"/>
      <c r="C13" s="313"/>
      <c r="D13" s="313"/>
      <c r="E13" s="313"/>
      <c r="F13" s="313"/>
      <c r="G13" s="344"/>
      <c r="H13" s="313"/>
      <c r="I13" s="328"/>
      <c r="J13" s="313"/>
      <c r="K13" s="328"/>
      <c r="L13" s="592"/>
      <c r="M13" s="313"/>
      <c r="N13" s="313"/>
      <c r="O13" s="313"/>
      <c r="P13" s="330"/>
      <c r="Q13" s="313"/>
      <c r="R13" s="328"/>
      <c r="S13" s="300" t="str">
        <f t="shared" si="0"/>
        <v>More Information Required</v>
      </c>
      <c r="T13" s="346" t="str">
        <f>IF(G13="","",RF!AR58)</f>
        <v/>
      </c>
      <c r="U13" s="369"/>
      <c r="AA13" s="86" t="s">
        <v>1273</v>
      </c>
      <c r="AB13" s="86" t="s">
        <v>1452</v>
      </c>
      <c r="AC13" s="86" t="s">
        <v>864</v>
      </c>
      <c r="AD13" s="87">
        <v>2</v>
      </c>
      <c r="AE13" s="732"/>
      <c r="AF13" s="733"/>
      <c r="AG13" s="239" t="s">
        <v>1592</v>
      </c>
      <c r="AH13" s="20"/>
      <c r="AI13" s="20"/>
      <c r="AJ13" s="156"/>
      <c r="AK13" s="20"/>
      <c r="AL13" s="156"/>
      <c r="AM13" s="19"/>
      <c r="AN13" s="19"/>
      <c r="AO13" s="19"/>
      <c r="AP13" s="19"/>
      <c r="AQ13" s="101" t="s">
        <v>7015</v>
      </c>
      <c r="AS13" s="623" t="s">
        <v>7018</v>
      </c>
      <c r="AT13" s="115"/>
      <c r="AU13" s="84" t="s">
        <v>3855</v>
      </c>
      <c r="AV13" s="84" t="s">
        <v>7026</v>
      </c>
      <c r="AX13" s="19"/>
      <c r="AY13" s="19"/>
      <c r="AZ13" s="19"/>
      <c r="BA13" s="19"/>
    </row>
    <row r="14" spans="1:53" ht="78" customHeight="1" x14ac:dyDescent="0.25">
      <c r="A14" s="319">
        <v>7</v>
      </c>
      <c r="B14" s="306"/>
      <c r="C14" s="313"/>
      <c r="D14" s="313"/>
      <c r="E14" s="313"/>
      <c r="F14" s="313"/>
      <c r="G14" s="344"/>
      <c r="H14" s="313"/>
      <c r="I14" s="328"/>
      <c r="J14" s="313"/>
      <c r="K14" s="328"/>
      <c r="L14" s="592"/>
      <c r="M14" s="313"/>
      <c r="N14" s="313"/>
      <c r="O14" s="313"/>
      <c r="P14" s="330"/>
      <c r="Q14" s="313"/>
      <c r="R14" s="328"/>
      <c r="S14" s="300" t="str">
        <f t="shared" si="0"/>
        <v>More Information Required</v>
      </c>
      <c r="T14" s="346" t="str">
        <f>IF(G14="","",RF!AR59)</f>
        <v/>
      </c>
      <c r="U14" s="369"/>
      <c r="AA14" s="86" t="s">
        <v>1274</v>
      </c>
      <c r="AB14" s="86" t="s">
        <v>1453</v>
      </c>
      <c r="AC14" s="86" t="s">
        <v>865</v>
      </c>
      <c r="AD14" s="87">
        <v>3</v>
      </c>
      <c r="AE14" s="158">
        <f>IF(Q8=RF!$F$24,"XX",H8)</f>
        <v>0</v>
      </c>
      <c r="AF14" s="154" t="str">
        <f t="shared" ref="AF14:AF23" si="1">CONCATENATE("F-3500","-",G8,"-",AE14,"-","1",J8,"1","1")</f>
        <v>F-3500--0-111</v>
      </c>
      <c r="AG14" s="239" t="s">
        <v>1591</v>
      </c>
      <c r="AH14" s="20"/>
      <c r="AI14" s="20"/>
      <c r="AJ14" s="156"/>
      <c r="AK14" s="20"/>
      <c r="AL14" s="156"/>
      <c r="AM14" s="19"/>
      <c r="AN14" s="19"/>
      <c r="AO14" s="19"/>
      <c r="AP14" s="19"/>
      <c r="AQ14" s="84" t="s">
        <v>7027</v>
      </c>
      <c r="AU14" s="84" t="s">
        <v>3856</v>
      </c>
      <c r="AX14" s="19"/>
      <c r="AY14" s="19"/>
      <c r="AZ14" s="19"/>
      <c r="BA14" s="19"/>
    </row>
    <row r="15" spans="1:53" ht="78" customHeight="1" x14ac:dyDescent="0.25">
      <c r="A15" s="319">
        <v>8</v>
      </c>
      <c r="B15" s="306"/>
      <c r="C15" s="313"/>
      <c r="D15" s="313"/>
      <c r="E15" s="313"/>
      <c r="F15" s="313"/>
      <c r="G15" s="344"/>
      <c r="H15" s="313"/>
      <c r="I15" s="328"/>
      <c r="J15" s="313"/>
      <c r="K15" s="328"/>
      <c r="L15" s="592"/>
      <c r="M15" s="313"/>
      <c r="N15" s="313"/>
      <c r="O15" s="313"/>
      <c r="P15" s="330"/>
      <c r="Q15" s="313"/>
      <c r="R15" s="328"/>
      <c r="S15" s="300" t="str">
        <f t="shared" si="0"/>
        <v>More Information Required</v>
      </c>
      <c r="T15" s="346" t="str">
        <f>IF(G15="","",RF!AR60)</f>
        <v/>
      </c>
      <c r="U15" s="369"/>
      <c r="AA15" s="86" t="s">
        <v>1275</v>
      </c>
      <c r="AB15" s="87" t="s">
        <v>1454</v>
      </c>
      <c r="AC15" s="86" t="s">
        <v>873</v>
      </c>
      <c r="AD15" s="103"/>
      <c r="AE15" s="158">
        <f>IF(Q9=RF!$F$24,"XX",H9)</f>
        <v>0</v>
      </c>
      <c r="AF15" s="154" t="str">
        <f t="shared" si="1"/>
        <v>F-3500--0-111</v>
      </c>
      <c r="AG15" s="239" t="s">
        <v>1590</v>
      </c>
      <c r="AH15" s="20"/>
      <c r="AI15" s="20"/>
      <c r="AJ15" s="156"/>
      <c r="AK15" s="20"/>
      <c r="AL15" s="156"/>
      <c r="AM15" s="19"/>
      <c r="AN15" s="19"/>
      <c r="AO15" s="19"/>
      <c r="AP15" s="19"/>
      <c r="AQ15" s="101" t="s">
        <v>7028</v>
      </c>
      <c r="AU15" s="84" t="s">
        <v>3857</v>
      </c>
      <c r="AX15" s="19"/>
      <c r="AY15" s="19"/>
      <c r="AZ15" s="19"/>
      <c r="BA15" s="19"/>
    </row>
    <row r="16" spans="1:53" ht="78" customHeight="1" x14ac:dyDescent="0.25">
      <c r="A16" s="319">
        <v>9</v>
      </c>
      <c r="B16" s="306"/>
      <c r="C16" s="313"/>
      <c r="D16" s="313"/>
      <c r="E16" s="313"/>
      <c r="F16" s="313"/>
      <c r="G16" s="344"/>
      <c r="H16" s="313"/>
      <c r="I16" s="328"/>
      <c r="J16" s="313"/>
      <c r="K16" s="328"/>
      <c r="L16" s="592"/>
      <c r="M16" s="313"/>
      <c r="N16" s="313"/>
      <c r="O16" s="313"/>
      <c r="P16" s="330"/>
      <c r="Q16" s="313"/>
      <c r="R16" s="328"/>
      <c r="S16" s="300" t="str">
        <f t="shared" si="0"/>
        <v>More Information Required</v>
      </c>
      <c r="T16" s="346" t="str">
        <f>IF(G16="","",RF!AR61)</f>
        <v/>
      </c>
      <c r="U16" s="369"/>
      <c r="AA16" s="86" t="s">
        <v>1276</v>
      </c>
      <c r="AB16" s="88" t="s">
        <v>1455</v>
      </c>
      <c r="AC16" s="86" t="s">
        <v>876</v>
      </c>
      <c r="AD16" s="103">
        <v>11</v>
      </c>
      <c r="AE16" s="158">
        <f>IF(Q10=RF!$F$24,"XX",H10)</f>
        <v>0</v>
      </c>
      <c r="AF16" s="154" t="str">
        <f t="shared" si="1"/>
        <v>F-3500--0-111</v>
      </c>
      <c r="AG16" s="239" t="s">
        <v>1588</v>
      </c>
      <c r="AH16" s="20"/>
      <c r="AI16" s="20"/>
      <c r="AJ16" s="156"/>
      <c r="AK16" s="20"/>
      <c r="AL16" s="156"/>
      <c r="AM16" s="19"/>
      <c r="AN16" s="19"/>
      <c r="AO16" s="19"/>
      <c r="AP16" s="19"/>
      <c r="AQ16" s="84" t="s">
        <v>5226</v>
      </c>
      <c r="AU16" s="84" t="s">
        <v>3858</v>
      </c>
      <c r="AX16" s="19"/>
      <c r="AY16" s="19"/>
      <c r="AZ16" s="19"/>
      <c r="BA16" s="19"/>
    </row>
    <row r="17" spans="1:53" ht="78" customHeight="1" thickBot="1" x14ac:dyDescent="0.3">
      <c r="A17" s="319">
        <v>10</v>
      </c>
      <c r="B17" s="306"/>
      <c r="C17" s="313"/>
      <c r="D17" s="313"/>
      <c r="E17" s="313"/>
      <c r="F17" s="313"/>
      <c r="G17" s="345"/>
      <c r="H17" s="593"/>
      <c r="I17" s="594"/>
      <c r="J17" s="593"/>
      <c r="K17" s="594"/>
      <c r="L17" s="595"/>
      <c r="M17" s="313"/>
      <c r="N17" s="313"/>
      <c r="O17" s="313"/>
      <c r="P17" s="330"/>
      <c r="Q17" s="313"/>
      <c r="R17" s="328"/>
      <c r="S17" s="300" t="str">
        <f t="shared" si="0"/>
        <v>More Information Required</v>
      </c>
      <c r="T17" s="346" t="str">
        <f>IF(G17="","",RF!AR62)</f>
        <v/>
      </c>
      <c r="U17" s="369"/>
      <c r="AA17" s="83"/>
      <c r="AB17" s="88" t="s">
        <v>1456</v>
      </c>
      <c r="AC17" s="86" t="s">
        <v>877</v>
      </c>
      <c r="AD17" s="103">
        <v>12</v>
      </c>
      <c r="AE17" s="158">
        <f>IF(Q11=RF!$F$24,"XX",H11)</f>
        <v>0</v>
      </c>
      <c r="AF17" s="154" t="str">
        <f t="shared" si="1"/>
        <v>F-3500--0-111</v>
      </c>
      <c r="AG17" s="239" t="s">
        <v>1589</v>
      </c>
      <c r="AH17" s="20"/>
      <c r="AI17" s="20"/>
      <c r="AJ17" s="156"/>
      <c r="AK17" s="20"/>
      <c r="AL17" s="156"/>
      <c r="AM17" s="19"/>
      <c r="AN17" s="19"/>
      <c r="AO17" s="19"/>
      <c r="AP17" s="19"/>
      <c r="AQ17" s="19"/>
      <c r="AX17" s="19"/>
      <c r="AY17" s="19"/>
      <c r="AZ17" s="19"/>
      <c r="BA17" s="19"/>
    </row>
    <row r="18" spans="1:53" ht="14.25" customHeight="1" x14ac:dyDescent="0.25">
      <c r="A18" s="698" t="s">
        <v>1188</v>
      </c>
      <c r="B18" s="698"/>
      <c r="C18" s="698"/>
      <c r="D18" s="698"/>
      <c r="E18" s="698"/>
      <c r="F18" s="698"/>
      <c r="G18" s="698"/>
      <c r="H18" s="698"/>
      <c r="I18" s="698"/>
      <c r="J18" s="698"/>
      <c r="K18" s="698"/>
      <c r="L18" s="698"/>
      <c r="M18" s="698"/>
      <c r="N18" s="698"/>
      <c r="O18" s="698"/>
      <c r="P18" s="698"/>
      <c r="Q18" s="698"/>
      <c r="R18" s="698"/>
      <c r="S18" s="698"/>
      <c r="T18" s="397"/>
      <c r="U18" s="401" t="str">
        <f>'F-1000'!V17</f>
        <v>Rev. 18</v>
      </c>
      <c r="V18" s="24"/>
      <c r="AA18" s="83"/>
      <c r="AB18" s="101" t="s">
        <v>1457</v>
      </c>
      <c r="AC18" s="86" t="s">
        <v>878</v>
      </c>
      <c r="AD18" s="103"/>
      <c r="AE18" s="158">
        <f>IF(Q12=RF!$F$24,"XX",H12)</f>
        <v>0</v>
      </c>
      <c r="AF18" s="154" t="str">
        <f t="shared" si="1"/>
        <v>F-3500--0-111</v>
      </c>
      <c r="AH18" s="19"/>
      <c r="AI18" s="19"/>
      <c r="AJ18" s="19"/>
      <c r="AK18" s="19"/>
      <c r="AL18" s="19"/>
      <c r="AM18" s="19"/>
      <c r="AN18" s="19"/>
      <c r="AO18" s="19"/>
      <c r="AP18" s="19"/>
      <c r="AQ18" s="19"/>
      <c r="AX18" s="19"/>
      <c r="AY18" s="19"/>
      <c r="AZ18" s="19"/>
      <c r="BA18" s="19"/>
    </row>
    <row r="19" spans="1:53" ht="21.4" customHeight="1" x14ac:dyDescent="0.25">
      <c r="A19" s="698"/>
      <c r="B19" s="698"/>
      <c r="C19" s="698"/>
      <c r="D19" s="698"/>
      <c r="E19" s="698"/>
      <c r="F19" s="698"/>
      <c r="G19" s="698"/>
      <c r="H19" s="698"/>
      <c r="I19" s="698"/>
      <c r="J19" s="698"/>
      <c r="K19" s="698"/>
      <c r="L19" s="698"/>
      <c r="M19" s="698"/>
      <c r="N19" s="698"/>
      <c r="O19" s="698"/>
      <c r="P19" s="698"/>
      <c r="Q19" s="698"/>
      <c r="R19" s="698"/>
      <c r="S19" s="698"/>
      <c r="T19" s="397"/>
      <c r="U19" s="414"/>
      <c r="V19" s="24"/>
      <c r="AA19" s="83"/>
      <c r="AB19" s="101" t="s">
        <v>1458</v>
      </c>
      <c r="AC19" s="86" t="s">
        <v>880</v>
      </c>
      <c r="AD19" s="103"/>
      <c r="AE19" s="158">
        <f>IF(Q13=RF!$F$24,"XX",H13)</f>
        <v>0</v>
      </c>
      <c r="AF19" s="154" t="str">
        <f t="shared" si="1"/>
        <v>F-3500--0-111</v>
      </c>
      <c r="AH19" s="19"/>
      <c r="AI19" s="19"/>
      <c r="AJ19" s="19"/>
      <c r="AK19" s="19"/>
      <c r="AL19" s="19"/>
      <c r="AM19" s="19"/>
      <c r="AN19" s="19"/>
      <c r="AO19" s="19"/>
      <c r="AP19" s="19"/>
      <c r="AQ19" s="19"/>
      <c r="AR19" s="19"/>
      <c r="AS19" s="19"/>
      <c r="AT19" s="19"/>
      <c r="AU19" s="19"/>
      <c r="AV19" s="19"/>
      <c r="AW19" s="19"/>
      <c r="AX19" s="19"/>
      <c r="AY19" s="19"/>
      <c r="AZ19" s="19"/>
      <c r="BA19" s="19"/>
    </row>
    <row r="20" spans="1:53" ht="35.25" customHeight="1" x14ac:dyDescent="0.25">
      <c r="A20" s="698"/>
      <c r="B20" s="698"/>
      <c r="C20" s="698"/>
      <c r="D20" s="698"/>
      <c r="E20" s="698"/>
      <c r="F20" s="698"/>
      <c r="G20" s="698"/>
      <c r="H20" s="698"/>
      <c r="I20" s="698"/>
      <c r="J20" s="698"/>
      <c r="K20" s="698"/>
      <c r="L20" s="698"/>
      <c r="M20" s="698"/>
      <c r="N20" s="698"/>
      <c r="O20" s="698"/>
      <c r="P20" s="698"/>
      <c r="Q20" s="698"/>
      <c r="R20" s="698"/>
      <c r="S20" s="698"/>
      <c r="T20" s="398"/>
      <c r="U20" s="398"/>
      <c r="AA20" s="83"/>
      <c r="AB20" s="101" t="s">
        <v>1459</v>
      </c>
      <c r="AC20" s="86" t="s">
        <v>881</v>
      </c>
      <c r="AD20" s="103"/>
      <c r="AE20" s="158">
        <f>IF(Q14=RF!$F$24,"XX",H14)</f>
        <v>0</v>
      </c>
      <c r="AF20" s="154" t="str">
        <f t="shared" si="1"/>
        <v>F-3500--0-111</v>
      </c>
      <c r="AH20" s="19"/>
      <c r="AI20" s="19"/>
      <c r="AJ20" s="19"/>
      <c r="AK20" s="19"/>
      <c r="AL20" s="19"/>
      <c r="AM20" s="19"/>
      <c r="AN20" s="19"/>
      <c r="AO20" s="19"/>
      <c r="AP20" s="19"/>
      <c r="AQ20" s="19"/>
      <c r="AR20" s="19"/>
      <c r="AS20" s="19"/>
      <c r="AT20" s="19"/>
      <c r="AU20" s="19"/>
      <c r="AV20" s="19"/>
      <c r="AW20" s="19"/>
      <c r="AX20" s="19"/>
      <c r="AY20" s="19"/>
      <c r="AZ20" s="19"/>
      <c r="BA20" s="19"/>
    </row>
    <row r="21" spans="1:53" ht="21" x14ac:dyDescent="0.35">
      <c r="A21" s="699" t="s">
        <v>1691</v>
      </c>
      <c r="B21" s="699"/>
      <c r="C21" s="699"/>
      <c r="D21" s="699"/>
      <c r="E21" s="699"/>
      <c r="F21" s="699"/>
      <c r="G21" s="699"/>
      <c r="H21" s="699"/>
      <c r="I21" s="699"/>
      <c r="J21" s="699"/>
      <c r="K21" s="699"/>
      <c r="L21" s="699"/>
      <c r="M21" s="699"/>
      <c r="N21" s="699"/>
      <c r="O21" s="699"/>
      <c r="P21" s="699"/>
      <c r="Q21" s="699"/>
      <c r="R21" s="699"/>
      <c r="S21" s="699"/>
      <c r="T21" s="699"/>
      <c r="U21" s="699"/>
      <c r="V21" s="699"/>
      <c r="AA21" s="83"/>
      <c r="AB21" s="101" t="s">
        <v>1460</v>
      </c>
      <c r="AC21" s="86" t="s">
        <v>882</v>
      </c>
      <c r="AD21" s="101"/>
      <c r="AE21" s="158">
        <f>IF(Q15=RF!$F$24,"XX",H15)</f>
        <v>0</v>
      </c>
      <c r="AF21" s="154" t="str">
        <f t="shared" si="1"/>
        <v>F-3500--0-111</v>
      </c>
      <c r="AH21" s="19"/>
      <c r="AI21" s="19"/>
      <c r="AJ21" s="19"/>
      <c r="AK21" s="19"/>
      <c r="AL21" s="19"/>
      <c r="AM21" s="19"/>
      <c r="AN21" s="19"/>
      <c r="AO21" s="19"/>
      <c r="AP21" s="19"/>
      <c r="AQ21" s="19"/>
      <c r="AR21" s="19"/>
      <c r="AS21" s="19"/>
      <c r="AT21" s="19"/>
      <c r="AU21" s="19"/>
      <c r="AV21" s="19"/>
      <c r="AW21" s="19"/>
      <c r="AX21" s="19"/>
      <c r="AY21" s="19"/>
      <c r="AZ21" s="19"/>
      <c r="BA21" s="19"/>
    </row>
    <row r="22" spans="1:53" x14ac:dyDescent="0.25">
      <c r="AA22" s="83"/>
      <c r="AB22" s="101" t="s">
        <v>1461</v>
      </c>
      <c r="AC22" s="101"/>
      <c r="AD22" s="101"/>
      <c r="AE22" s="158">
        <f>IF(Q16=RF!$F$24,"XX",H16)</f>
        <v>0</v>
      </c>
      <c r="AF22" s="154" t="str">
        <f t="shared" si="1"/>
        <v>F-3500--0-111</v>
      </c>
      <c r="AH22" s="19"/>
      <c r="AI22" s="19"/>
      <c r="AJ22" s="19"/>
      <c r="AK22" s="19"/>
      <c r="AL22" s="19"/>
      <c r="AM22" s="19"/>
      <c r="AN22" s="19"/>
      <c r="AO22" s="19"/>
      <c r="AP22" s="19"/>
      <c r="AQ22" s="19"/>
      <c r="AR22" s="19"/>
      <c r="AS22" s="19"/>
      <c r="AT22" s="19"/>
      <c r="AU22" s="19"/>
      <c r="AV22" s="19"/>
      <c r="AW22" s="19"/>
      <c r="AX22" s="19"/>
      <c r="AY22" s="19"/>
      <c r="AZ22" s="19"/>
      <c r="BA22" s="19"/>
    </row>
    <row r="23" spans="1:53" x14ac:dyDescent="0.25">
      <c r="AA23" s="83"/>
      <c r="AB23" s="101" t="s">
        <v>1462</v>
      </c>
      <c r="AC23" s="101"/>
      <c r="AD23" s="101"/>
      <c r="AE23" s="158">
        <f>IF(Q17=RF!$F$24,"XX",H17)</f>
        <v>0</v>
      </c>
      <c r="AF23" s="154" t="str">
        <f t="shared" si="1"/>
        <v>F-3500--0-111</v>
      </c>
      <c r="AH23" s="19"/>
      <c r="AI23" s="19"/>
      <c r="AJ23" s="19"/>
      <c r="AK23" s="19"/>
      <c r="AL23" s="19"/>
      <c r="AM23" s="19"/>
      <c r="AN23" s="19"/>
      <c r="AO23" s="19"/>
      <c r="AP23" s="19"/>
      <c r="AQ23" s="19"/>
      <c r="AR23" s="19"/>
      <c r="AS23" s="19"/>
      <c r="AT23" s="19"/>
      <c r="AU23" s="19"/>
      <c r="AV23" s="19"/>
      <c r="AW23" s="19"/>
      <c r="AX23" s="19"/>
      <c r="AY23" s="19"/>
      <c r="AZ23" s="19"/>
      <c r="BA23" s="19"/>
    </row>
    <row r="24" spans="1:53" x14ac:dyDescent="0.25">
      <c r="AA24" s="83"/>
      <c r="AB24" s="101" t="s">
        <v>1463</v>
      </c>
      <c r="AC24" s="101"/>
      <c r="AD24" s="101"/>
      <c r="AF24" s="22"/>
      <c r="AH24" s="19"/>
      <c r="AI24" s="19"/>
      <c r="AJ24" s="19"/>
      <c r="AK24" s="19"/>
      <c r="AL24" s="19"/>
      <c r="AM24" s="19"/>
      <c r="AN24" s="19"/>
      <c r="AO24" s="19"/>
      <c r="AP24" s="19"/>
      <c r="AQ24" s="19"/>
      <c r="AR24" s="19"/>
      <c r="AS24" s="19"/>
      <c r="AT24" s="19"/>
      <c r="AU24" s="19"/>
      <c r="AV24" s="19"/>
      <c r="AW24" s="19"/>
      <c r="AX24" s="19"/>
      <c r="AY24" s="19"/>
      <c r="AZ24" s="19"/>
      <c r="BA24" s="19"/>
    </row>
    <row r="25" spans="1:53" x14ac:dyDescent="0.25">
      <c r="AA25" s="83"/>
      <c r="AB25" s="101" t="s">
        <v>1464</v>
      </c>
      <c r="AC25" s="93"/>
      <c r="AD25" s="93"/>
      <c r="AE25" s="20"/>
      <c r="AF25" s="20"/>
      <c r="AH25" s="19"/>
      <c r="AI25" s="19"/>
      <c r="AJ25" s="19"/>
      <c r="AK25" s="19"/>
      <c r="AL25" s="19"/>
      <c r="AM25" s="19"/>
      <c r="AN25" s="19"/>
      <c r="AO25" s="19"/>
      <c r="AP25" s="19"/>
      <c r="AQ25" s="19"/>
      <c r="AR25" s="19"/>
      <c r="AS25" s="19"/>
      <c r="AT25" s="19"/>
      <c r="AU25" s="19"/>
      <c r="AV25" s="19"/>
      <c r="AW25" s="19"/>
      <c r="AX25" s="19"/>
      <c r="AY25" s="19"/>
      <c r="AZ25" s="19"/>
      <c r="BA25" s="19"/>
    </row>
    <row r="26" spans="1:53" x14ac:dyDescent="0.25">
      <c r="AA26" s="83"/>
      <c r="AB26" s="101" t="s">
        <v>1465</v>
      </c>
      <c r="AC26" s="103"/>
      <c r="AD26" s="103"/>
      <c r="AE26" s="19"/>
      <c r="AF26" s="19"/>
      <c r="AH26" s="19"/>
      <c r="AI26" s="19"/>
      <c r="AJ26" s="19"/>
      <c r="AK26" s="19"/>
      <c r="AL26" s="19"/>
      <c r="AM26" s="19"/>
      <c r="AN26" s="19"/>
      <c r="AO26" s="19"/>
      <c r="AP26" s="19"/>
      <c r="AQ26" s="19"/>
      <c r="AR26" s="19"/>
      <c r="AS26" s="19"/>
      <c r="AT26" s="19"/>
      <c r="AU26" s="19"/>
      <c r="AV26" s="19"/>
      <c r="AW26" s="19"/>
      <c r="AX26" s="19"/>
      <c r="AY26" s="19"/>
      <c r="AZ26" s="19"/>
      <c r="BA26" s="19"/>
    </row>
    <row r="27" spans="1:53" x14ac:dyDescent="0.25">
      <c r="AA27" s="83"/>
      <c r="AB27" s="101" t="s">
        <v>1466</v>
      </c>
      <c r="AC27" s="103"/>
      <c r="AD27" s="103"/>
      <c r="AE27" s="19"/>
      <c r="AF27" s="19"/>
      <c r="AH27" s="19"/>
      <c r="AI27" s="19"/>
      <c r="AJ27" s="19"/>
      <c r="AK27" s="19"/>
      <c r="AL27" s="19"/>
      <c r="AM27" s="19"/>
      <c r="AN27" s="19"/>
      <c r="AO27" s="19"/>
      <c r="AP27" s="19"/>
      <c r="AQ27" s="19"/>
      <c r="AR27" s="19"/>
      <c r="AS27" s="19"/>
      <c r="AT27" s="19"/>
      <c r="AU27" s="19"/>
      <c r="AV27" s="19"/>
      <c r="AW27" s="19"/>
      <c r="AX27" s="19"/>
      <c r="AY27" s="19"/>
      <c r="AZ27" s="19"/>
      <c r="BA27" s="19"/>
    </row>
    <row r="28" spans="1:53" x14ac:dyDescent="0.25">
      <c r="AA28" s="83"/>
      <c r="AB28" s="101" t="s">
        <v>1467</v>
      </c>
      <c r="AC28" s="83"/>
      <c r="AD28" s="83"/>
    </row>
    <row r="29" spans="1:53" x14ac:dyDescent="0.25">
      <c r="AB29" s="21"/>
    </row>
    <row r="30" spans="1:53" x14ac:dyDescent="0.25">
      <c r="AB30" s="21"/>
    </row>
    <row r="31" spans="1:53" x14ac:dyDescent="0.25">
      <c r="AB31" s="21"/>
    </row>
    <row r="32" spans="1:53" x14ac:dyDescent="0.25">
      <c r="AB32" s="21"/>
    </row>
    <row r="34" spans="32:33" x14ac:dyDescent="0.25">
      <c r="AF34" s="21"/>
      <c r="AG34" s="21"/>
    </row>
  </sheetData>
  <sheetProtection algorithmName="SHA-512" hashValue="rmwilFmJvGZlJqDyhHbhMnSH7Vkctni7x6BiL3AostRbp9SRoZspe48RFl5NJixSwbl3kPygMmMFUPRu6PO1Sg==" saltValue="+6dzYj+Bbc2UZetg4ed4Qw==" spinCount="100000" sheet="1" formatCells="0" selectLockedCells="1"/>
  <mergeCells count="27">
    <mergeCell ref="A21:V21"/>
    <mergeCell ref="U6:U7"/>
    <mergeCell ref="AE12:AE13"/>
    <mergeCell ref="AF12:AF13"/>
    <mergeCell ref="A18:S20"/>
    <mergeCell ref="M6:M7"/>
    <mergeCell ref="N6:N7"/>
    <mergeCell ref="Q6:Q7"/>
    <mergeCell ref="R6:R7"/>
    <mergeCell ref="S6:S7"/>
    <mergeCell ref="T6:T7"/>
    <mergeCell ref="H6:H7"/>
    <mergeCell ref="I6:I7"/>
    <mergeCell ref="J6:J7"/>
    <mergeCell ref="K6:K7"/>
    <mergeCell ref="L6:L7"/>
    <mergeCell ref="P6:P7"/>
    <mergeCell ref="A1:J3"/>
    <mergeCell ref="G5:L5"/>
    <mergeCell ref="A6:A7"/>
    <mergeCell ref="B6:B7"/>
    <mergeCell ref="C6:C7"/>
    <mergeCell ref="D6:D7"/>
    <mergeCell ref="E6:E7"/>
    <mergeCell ref="F6:F7"/>
    <mergeCell ref="O6:O7"/>
    <mergeCell ref="G6:G7"/>
  </mergeCells>
  <conditionalFormatting sqref="J8:J17 Q8:Q17 T8:T17">
    <cfRule type="containsText" dxfId="39" priority="7" operator="containsText" text="More Information Required">
      <formula>NOT(ISERROR(SEARCH("More Information Required",J8)))</formula>
    </cfRule>
  </conditionalFormatting>
  <conditionalFormatting sqref="L8:N17">
    <cfRule type="containsText" dxfId="38" priority="1" operator="containsText" text="More Information Required">
      <formula>NOT(ISERROR(SEARCH("More Information Required",L8)))</formula>
    </cfRule>
  </conditionalFormatting>
  <conditionalFormatting sqref="S8:S17">
    <cfRule type="cellIs" dxfId="37" priority="6" operator="equal">
      <formula>"More Information Required"</formula>
    </cfRule>
  </conditionalFormatting>
  <dataValidations count="4">
    <dataValidation type="list" allowBlank="1" showInputMessage="1" showErrorMessage="1" sqref="M8:M17" xr:uid="{DE41AE3B-AA15-49C4-9ED3-F332EB00810F}">
      <formula1>$AG$12:$AG$17</formula1>
    </dataValidation>
    <dataValidation type="list" allowBlank="1" showInputMessage="1" showErrorMessage="1" sqref="E8:E17" xr:uid="{FA41ADCC-9B34-4AB8-AC1C-BBDB052CBBFC}">
      <formula1>$AB$12:$AB$15</formula1>
    </dataValidation>
    <dataValidation type="list" allowBlank="1" showInputMessage="1" showErrorMessage="1" sqref="F8:F17" xr:uid="{28D40E11-5CBB-4CF0-A67C-EE8EC8893DD6}">
      <formula1>$AQ$8:$AQ$16</formula1>
    </dataValidation>
    <dataValidation type="list" allowBlank="1" showInputMessage="1" showErrorMessage="1" sqref="O8:O17" xr:uid="{213436DA-FFB9-4DB3-9E5C-D9C8B53461B3}">
      <formula1>IF(F8=$AQ$8,$AR$8:$AR$12,IF(F8=$AQ$9,$AR$8:$AR$12,IF(F8=$AQ$10,$AS$8:$AS$13,IF(F8=$AQ$11,$AT$8:$AT$10,IF(F8=$AQ$12,$AU$8:$AU$16,IF(F8=$AQ$13,$AV$8:$AV$13,$AW$8))))))</formula1>
    </dataValidation>
  </dataValidations>
  <hyperlinks>
    <hyperlink ref="A21:U21" location="'Table of Contents'!A1" display="To return to the index, click this link" xr:uid="{E8692133-04E6-4D77-9B82-E4FC8E558648}"/>
    <hyperlink ref="A21:V21" location="'Table of Contents'!A1" display="To return to the index, click this link" xr:uid="{0818CFEC-8C38-442B-9039-128721E14EDB}"/>
  </hyperlinks>
  <printOptions horizontalCentered="1"/>
  <pageMargins left="0.25" right="0.25" top="0.5" bottom="0.75" header="0.3" footer="0.3"/>
  <pageSetup scale="34"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10767F0-02D2-45CE-9EE3-8AD859B5DD14}">
          <x14:formula1>
            <xm:f>RF!$F$22:$F$24</xm:f>
          </x14:formula1>
          <xm:sqref>Q8:Q17</xm:sqref>
        </x14:dataValidation>
        <x14:dataValidation type="list" allowBlank="1" showInputMessage="1" showErrorMessage="1" xr:uid="{886E2CB0-9265-4856-A79C-8F4DA604506A}">
          <x14:formula1>
            <xm:f>RF!$G$3:$G$16</xm:f>
          </x14:formula1>
          <xm:sqref>D8:D17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1D0A-9166-4625-B0DB-E212D4708CC1}">
  <sheetPr codeName="Sheet26">
    <tabColor rgb="FFFFFF00"/>
    <pageSetUpPr autoPageBreaks="0" fitToPage="1"/>
  </sheetPr>
  <dimension ref="A1:AZ36"/>
  <sheetViews>
    <sheetView showGridLines="0" zoomScale="80" zoomScaleNormal="80" workbookViewId="0">
      <selection activeCell="C7" sqref="C7"/>
    </sheetView>
  </sheetViews>
  <sheetFormatPr defaultColWidth="9" defaultRowHeight="15" x14ac:dyDescent="0.25"/>
  <cols>
    <col min="1" max="1" width="5.85546875" customWidth="1"/>
    <col min="2" max="2" width="6.7109375" hidden="1" customWidth="1"/>
    <col min="3" max="3" width="12.28515625" customWidth="1"/>
    <col min="4" max="4" width="25.5703125" customWidth="1"/>
    <col min="5" max="5" width="13" customWidth="1"/>
    <col min="6" max="6" width="15.5703125" customWidth="1"/>
    <col min="7" max="7" width="16.5703125" customWidth="1"/>
    <col min="8" max="8" width="23.85546875" customWidth="1"/>
    <col min="9" max="9" width="12.42578125" customWidth="1"/>
    <col min="10" max="10" width="16.7109375" customWidth="1"/>
    <col min="11" max="11" width="15" customWidth="1"/>
    <col min="12" max="12" width="39.28515625" customWidth="1"/>
    <col min="13" max="13" width="15.140625" customWidth="1"/>
    <col min="14" max="14" width="14.28515625" customWidth="1"/>
    <col min="15" max="15" width="14" customWidth="1"/>
    <col min="16" max="16" width="15.140625" customWidth="1"/>
    <col min="17" max="17" width="31.5703125" customWidth="1"/>
    <col min="18" max="18" width="59.42578125" customWidth="1"/>
    <col min="19" max="19" width="44" customWidth="1"/>
    <col min="20" max="20" width="12.42578125" customWidth="1"/>
    <col min="21" max="21" width="12.140625" hidden="1" customWidth="1"/>
    <col min="22" max="22" width="10.5703125" hidden="1" customWidth="1"/>
    <col min="23" max="23" width="10.28515625" hidden="1" customWidth="1"/>
    <col min="24" max="24" width="10.140625" hidden="1" customWidth="1"/>
    <col min="25" max="25" width="9.42578125" hidden="1" customWidth="1"/>
    <col min="26" max="26" width="9.140625" hidden="1" customWidth="1"/>
    <col min="27" max="27" width="8.85546875" hidden="1" customWidth="1"/>
    <col min="28" max="28" width="9.140625" hidden="1" customWidth="1"/>
    <col min="29" max="29" width="8.7109375" hidden="1" customWidth="1"/>
    <col min="30" max="30" width="10" hidden="1" customWidth="1"/>
    <col min="31" max="32" width="10.140625" hidden="1" customWidth="1"/>
    <col min="33" max="33" width="9.140625" hidden="1" customWidth="1"/>
    <col min="34" max="34" width="8.42578125" hidden="1" customWidth="1"/>
    <col min="35" max="35" width="50.7109375" hidden="1" customWidth="1"/>
    <col min="36" max="36" width="10.85546875" hidden="1" customWidth="1"/>
    <col min="37" max="37" width="9" hidden="1" customWidth="1"/>
    <col min="38" max="38" width="18.7109375" hidden="1" customWidth="1"/>
    <col min="39" max="39" width="25" hidden="1" customWidth="1"/>
    <col min="40" max="41" width="9" hidden="1" customWidth="1"/>
    <col min="42" max="42" width="15.5703125" hidden="1" customWidth="1"/>
    <col min="43" max="43" width="6.28515625" hidden="1" customWidth="1"/>
    <col min="44" max="52" width="9" hidden="1" customWidth="1"/>
    <col min="53" max="77" width="9" customWidth="1"/>
    <col min="78" max="91" width="9.140625" customWidth="1"/>
  </cols>
  <sheetData>
    <row r="1" spans="1:43" ht="27" customHeight="1" x14ac:dyDescent="0.25">
      <c r="A1" s="734" t="s">
        <v>5172</v>
      </c>
      <c r="B1" s="734"/>
      <c r="C1" s="734"/>
      <c r="D1" s="734"/>
      <c r="E1" s="734"/>
      <c r="F1" s="734"/>
      <c r="G1" s="734"/>
      <c r="H1" s="734"/>
      <c r="I1" s="734"/>
      <c r="J1" s="398"/>
      <c r="K1" s="398"/>
      <c r="L1" s="398"/>
      <c r="M1" s="398"/>
      <c r="N1" s="398"/>
      <c r="O1" s="398"/>
      <c r="P1" s="398"/>
      <c r="Q1" s="403"/>
      <c r="R1" s="403"/>
      <c r="S1" s="398"/>
    </row>
    <row r="2" spans="1:43" ht="21.4" customHeight="1" x14ac:dyDescent="0.25">
      <c r="A2" s="734"/>
      <c r="B2" s="734"/>
      <c r="C2" s="734"/>
      <c r="D2" s="734"/>
      <c r="E2" s="734"/>
      <c r="F2" s="734"/>
      <c r="G2" s="734"/>
      <c r="H2" s="734"/>
      <c r="I2" s="734"/>
      <c r="J2" s="398"/>
      <c r="K2" s="398"/>
      <c r="L2" s="398"/>
      <c r="M2" s="398"/>
      <c r="N2" s="398"/>
      <c r="O2" s="398"/>
      <c r="P2" s="398"/>
      <c r="Q2" s="403"/>
      <c r="R2" s="403"/>
      <c r="S2" s="398"/>
    </row>
    <row r="3" spans="1:43" ht="54.4" customHeight="1" thickBot="1" x14ac:dyDescent="0.3">
      <c r="A3" s="403"/>
      <c r="B3" s="398"/>
      <c r="C3" s="398"/>
      <c r="D3" s="398"/>
      <c r="E3" s="398"/>
      <c r="F3" s="398"/>
      <c r="G3" s="398"/>
      <c r="H3" s="398"/>
      <c r="I3" s="398"/>
      <c r="J3" s="398"/>
      <c r="K3" s="398"/>
      <c r="L3" s="398"/>
      <c r="M3" s="398"/>
      <c r="N3" s="398"/>
      <c r="O3" s="398"/>
      <c r="P3" s="398"/>
      <c r="Q3" s="403"/>
      <c r="R3" s="403"/>
      <c r="S3" s="398"/>
    </row>
    <row r="4" spans="1:43" ht="60.75" customHeight="1" x14ac:dyDescent="0.25">
      <c r="A4" s="736" t="s">
        <v>1246</v>
      </c>
      <c r="B4" s="736"/>
      <c r="C4" s="736"/>
      <c r="D4" s="736"/>
      <c r="E4" s="737"/>
      <c r="F4" s="693" t="s">
        <v>3533</v>
      </c>
      <c r="G4" s="694"/>
      <c r="H4" s="694"/>
      <c r="I4" s="694"/>
      <c r="J4" s="694"/>
      <c r="K4" s="694"/>
      <c r="L4" s="695"/>
      <c r="M4" s="415"/>
      <c r="N4" s="415"/>
      <c r="O4" s="415"/>
      <c r="P4" s="415"/>
      <c r="Q4" s="398"/>
      <c r="R4" s="398"/>
      <c r="S4" s="398"/>
    </row>
    <row r="5" spans="1:43" ht="247.5" customHeight="1" x14ac:dyDescent="0.25">
      <c r="A5" s="688" t="s">
        <v>1247</v>
      </c>
      <c r="B5" s="688" t="s">
        <v>861</v>
      </c>
      <c r="C5" s="688" t="s">
        <v>53</v>
      </c>
      <c r="D5" s="735" t="s">
        <v>1444</v>
      </c>
      <c r="E5" s="688" t="s">
        <v>1445</v>
      </c>
      <c r="F5" s="724" t="s">
        <v>5195</v>
      </c>
      <c r="G5" s="688" t="s">
        <v>1693</v>
      </c>
      <c r="H5" s="688" t="s">
        <v>5169</v>
      </c>
      <c r="I5" s="725" t="s">
        <v>5170</v>
      </c>
      <c r="J5" s="725" t="s">
        <v>1694</v>
      </c>
      <c r="K5" s="740" t="s">
        <v>3849</v>
      </c>
      <c r="L5" s="738" t="s">
        <v>5171</v>
      </c>
      <c r="M5" s="719" t="s">
        <v>1586</v>
      </c>
      <c r="N5" s="688" t="s">
        <v>1187</v>
      </c>
      <c r="O5" s="688" t="s">
        <v>1446</v>
      </c>
      <c r="P5" s="715" t="s">
        <v>1598</v>
      </c>
      <c r="Q5" s="688" t="s">
        <v>3</v>
      </c>
      <c r="R5" s="709" t="s">
        <v>39</v>
      </c>
      <c r="S5" s="716" t="s">
        <v>1609</v>
      </c>
      <c r="AI5" s="739" t="s">
        <v>3</v>
      </c>
    </row>
    <row r="6" spans="1:43" ht="29.25" customHeight="1" x14ac:dyDescent="0.25">
      <c r="A6" s="688"/>
      <c r="B6" s="688"/>
      <c r="C6" s="688"/>
      <c r="D6" s="735"/>
      <c r="E6" s="688"/>
      <c r="F6" s="724"/>
      <c r="G6" s="688"/>
      <c r="H6" s="688"/>
      <c r="I6" s="725"/>
      <c r="J6" s="725"/>
      <c r="K6" s="740"/>
      <c r="L6" s="738"/>
      <c r="M6" s="719"/>
      <c r="N6" s="688"/>
      <c r="O6" s="688"/>
      <c r="P6" s="715"/>
      <c r="Q6" s="688"/>
      <c r="R6" s="709"/>
      <c r="S6" s="709"/>
      <c r="AI6" s="739"/>
    </row>
    <row r="7" spans="1:43" ht="78" customHeight="1" x14ac:dyDescent="0.25">
      <c r="A7" s="306">
        <v>1</v>
      </c>
      <c r="B7" s="306"/>
      <c r="C7" s="307"/>
      <c r="D7" s="309"/>
      <c r="E7" s="313"/>
      <c r="F7" s="310"/>
      <c r="G7" s="308"/>
      <c r="H7" s="307"/>
      <c r="I7" s="307"/>
      <c r="J7" s="307"/>
      <c r="K7" s="377"/>
      <c r="L7" s="322"/>
      <c r="M7" s="330"/>
      <c r="N7" s="307"/>
      <c r="O7" s="313"/>
      <c r="P7" s="313"/>
      <c r="Q7" s="314" t="str">
        <f>IF(L7="","More Information Required",AI7)</f>
        <v>More Information Required</v>
      </c>
      <c r="R7" s="367" t="str">
        <f>IF(L7="","",VLOOKUP(AI7,RF!$A$3:$B$3008,2,FALSE))</f>
        <v/>
      </c>
      <c r="S7" s="368"/>
      <c r="AB7" s="3"/>
      <c r="AC7" s="81"/>
      <c r="AD7" s="81"/>
      <c r="AE7" s="3"/>
      <c r="AF7" s="3"/>
      <c r="AG7" s="3"/>
      <c r="AH7" s="3"/>
      <c r="AI7" s="144" t="str">
        <f>CONCATENATE("FSM-3",F7,G7,"-",H7,I7,"-",J7,K7,"-",L7)</f>
        <v>FSM-3---</v>
      </c>
      <c r="AJ7" s="26"/>
      <c r="AK7" s="3"/>
      <c r="AM7" s="9"/>
      <c r="AN7" s="143"/>
      <c r="AO7" s="143"/>
      <c r="AP7" s="145"/>
      <c r="AQ7" s="143"/>
    </row>
    <row r="8" spans="1:43" ht="78" customHeight="1" x14ac:dyDescent="0.25">
      <c r="A8" s="306">
        <v>2</v>
      </c>
      <c r="B8" s="306"/>
      <c r="C8" s="307"/>
      <c r="D8" s="309"/>
      <c r="E8" s="313"/>
      <c r="F8" s="310"/>
      <c r="G8" s="308"/>
      <c r="H8" s="307"/>
      <c r="I8" s="307"/>
      <c r="J8" s="307"/>
      <c r="K8" s="377"/>
      <c r="L8" s="322"/>
      <c r="M8" s="330"/>
      <c r="N8" s="307"/>
      <c r="O8" s="313"/>
      <c r="P8" s="313"/>
      <c r="Q8" s="314" t="str">
        <f t="shared" ref="Q8:Q16" si="0">IF(L8="","More Information Required",AI8)</f>
        <v>More Information Required</v>
      </c>
      <c r="R8" s="367" t="str">
        <f>IF(L8="","",VLOOKUP(AI8,RF!$A$3:$B$3008,2,FALSE))</f>
        <v/>
      </c>
      <c r="S8" s="368"/>
      <c r="AB8" s="3"/>
      <c r="AC8" s="3"/>
      <c r="AD8" s="81"/>
      <c r="AE8" s="3"/>
      <c r="AF8" s="3"/>
      <c r="AG8" s="3"/>
      <c r="AH8" s="3"/>
      <c r="AI8" s="144" t="str">
        <f t="shared" ref="AI8:AI16" si="1">CONCATENATE("FSM-3",F8,G8,"-",H8,I8,"-",J8,K8,"-",L8)</f>
        <v>FSM-3---</v>
      </c>
      <c r="AJ8" s="3"/>
      <c r="AK8" s="3"/>
      <c r="AM8" s="9"/>
      <c r="AN8" s="1"/>
      <c r="AO8" s="1"/>
      <c r="AP8" s="19"/>
      <c r="AQ8" s="23"/>
    </row>
    <row r="9" spans="1:43" ht="78" customHeight="1" x14ac:dyDescent="0.25">
      <c r="A9" s="306">
        <v>3</v>
      </c>
      <c r="B9" s="306"/>
      <c r="C9" s="307"/>
      <c r="D9" s="309"/>
      <c r="E9" s="313"/>
      <c r="F9" s="310"/>
      <c r="G9" s="308"/>
      <c r="H9" s="307"/>
      <c r="I9" s="307"/>
      <c r="J9" s="307"/>
      <c r="K9" s="377"/>
      <c r="L9" s="322"/>
      <c r="M9" s="330"/>
      <c r="N9" s="307"/>
      <c r="O9" s="313"/>
      <c r="P9" s="313"/>
      <c r="Q9" s="314" t="str">
        <f t="shared" si="0"/>
        <v>More Information Required</v>
      </c>
      <c r="R9" s="367" t="str">
        <f>IF(L9="","",VLOOKUP(AI9,RF!$A$3:$B$3008,2,FALSE))</f>
        <v/>
      </c>
      <c r="S9" s="368"/>
      <c r="AB9" s="25"/>
      <c r="AC9" s="81"/>
      <c r="AD9" s="81"/>
      <c r="AE9" s="3"/>
      <c r="AF9" s="3"/>
      <c r="AG9" s="3"/>
      <c r="AH9" s="3"/>
      <c r="AI9" s="144" t="str">
        <f t="shared" si="1"/>
        <v>FSM-3---</v>
      </c>
      <c r="AJ9" s="3"/>
      <c r="AK9" s="3"/>
      <c r="AM9" s="9"/>
      <c r="AN9" s="1"/>
      <c r="AO9" s="1"/>
      <c r="AP9" s="19"/>
      <c r="AQ9" s="23"/>
    </row>
    <row r="10" spans="1:43" ht="78" customHeight="1" x14ac:dyDescent="0.25">
      <c r="A10" s="306">
        <v>4</v>
      </c>
      <c r="B10" s="306"/>
      <c r="C10" s="307"/>
      <c r="D10" s="309"/>
      <c r="E10" s="313"/>
      <c r="F10" s="310"/>
      <c r="G10" s="308"/>
      <c r="H10" s="307"/>
      <c r="I10" s="307"/>
      <c r="J10" s="307"/>
      <c r="K10" s="377"/>
      <c r="L10" s="322"/>
      <c r="M10" s="330"/>
      <c r="N10" s="307"/>
      <c r="O10" s="313"/>
      <c r="P10" s="313"/>
      <c r="Q10" s="314" t="str">
        <f t="shared" si="0"/>
        <v>More Information Required</v>
      </c>
      <c r="R10" s="367" t="str">
        <f>IF(L10="","",VLOOKUP(AI10,RF!$A$3:$B$3008,2,FALSE))</f>
        <v/>
      </c>
      <c r="S10" s="368"/>
      <c r="AB10" s="82"/>
      <c r="AE10" s="3"/>
      <c r="AF10" s="3"/>
      <c r="AG10" s="3"/>
      <c r="AH10" s="3"/>
      <c r="AI10" s="144" t="str">
        <f t="shared" si="1"/>
        <v>FSM-3---</v>
      </c>
      <c r="AJ10" s="3"/>
      <c r="AK10" s="3"/>
      <c r="AM10" s="9"/>
      <c r="AN10" s="1"/>
      <c r="AO10" s="1"/>
      <c r="AP10" s="19"/>
      <c r="AQ10" s="23"/>
    </row>
    <row r="11" spans="1:43" ht="78" customHeight="1" x14ac:dyDescent="0.25">
      <c r="A11" s="306">
        <v>5</v>
      </c>
      <c r="B11" s="306"/>
      <c r="C11" s="307"/>
      <c r="D11" s="309"/>
      <c r="E11" s="313"/>
      <c r="F11" s="310"/>
      <c r="G11" s="308"/>
      <c r="H11" s="307"/>
      <c r="I11" s="307"/>
      <c r="J11" s="307"/>
      <c r="K11" s="377"/>
      <c r="L11" s="322"/>
      <c r="M11" s="330"/>
      <c r="N11" s="307"/>
      <c r="O11" s="313"/>
      <c r="P11" s="313"/>
      <c r="Q11" s="314" t="str">
        <f t="shared" si="0"/>
        <v>More Information Required</v>
      </c>
      <c r="R11" s="367" t="str">
        <f>IF(L11="","",VLOOKUP(AI11,RF!$A$3:$B$3008,2,FALSE))</f>
        <v/>
      </c>
      <c r="S11" s="368"/>
      <c r="AB11" s="26"/>
      <c r="AC11" s="3"/>
      <c r="AE11" s="3"/>
      <c r="AF11" s="3"/>
      <c r="AG11" s="3"/>
      <c r="AH11" s="3"/>
      <c r="AI11" s="144" t="str">
        <f t="shared" si="1"/>
        <v>FSM-3---</v>
      </c>
      <c r="AJ11" s="3"/>
      <c r="AK11" s="25"/>
      <c r="AM11" s="9"/>
      <c r="AN11" s="1"/>
      <c r="AO11" s="1"/>
      <c r="AP11" s="19"/>
      <c r="AQ11" s="23"/>
    </row>
    <row r="12" spans="1:43" ht="78" customHeight="1" x14ac:dyDescent="0.25">
      <c r="A12" s="306">
        <v>6</v>
      </c>
      <c r="B12" s="306"/>
      <c r="C12" s="307"/>
      <c r="D12" s="309"/>
      <c r="E12" s="313"/>
      <c r="F12" s="310"/>
      <c r="G12" s="308"/>
      <c r="H12" s="307"/>
      <c r="I12" s="307"/>
      <c r="J12" s="307"/>
      <c r="K12" s="377"/>
      <c r="L12" s="322"/>
      <c r="M12" s="330"/>
      <c r="N12" s="307"/>
      <c r="O12" s="313"/>
      <c r="P12" s="313"/>
      <c r="Q12" s="314" t="str">
        <f t="shared" si="0"/>
        <v>More Information Required</v>
      </c>
      <c r="R12" s="367" t="str">
        <f>IF(L12="","",VLOOKUP(AI12,RF!$A$3:$B$3008,2,FALSE))</f>
        <v/>
      </c>
      <c r="S12" s="368"/>
      <c r="AB12" s="26"/>
      <c r="AC12" s="3"/>
      <c r="AE12" s="3"/>
      <c r="AF12" s="3"/>
      <c r="AG12" s="3"/>
      <c r="AH12" s="3"/>
      <c r="AI12" s="144" t="str">
        <f t="shared" si="1"/>
        <v>FSM-3---</v>
      </c>
      <c r="AJ12" s="3"/>
      <c r="AK12" s="25"/>
      <c r="AM12" s="9"/>
      <c r="AN12" s="1"/>
      <c r="AO12" s="1"/>
      <c r="AP12" s="19"/>
      <c r="AQ12" s="23"/>
    </row>
    <row r="13" spans="1:43" ht="78" customHeight="1" x14ac:dyDescent="0.25">
      <c r="A13" s="306">
        <v>7</v>
      </c>
      <c r="B13" s="306"/>
      <c r="C13" s="307"/>
      <c r="D13" s="309"/>
      <c r="E13" s="313"/>
      <c r="F13" s="310"/>
      <c r="G13" s="308"/>
      <c r="H13" s="307"/>
      <c r="I13" s="307"/>
      <c r="J13" s="307"/>
      <c r="K13" s="377"/>
      <c r="L13" s="322"/>
      <c r="M13" s="330"/>
      <c r="N13" s="307"/>
      <c r="O13" s="313"/>
      <c r="P13" s="313"/>
      <c r="Q13" s="314" t="str">
        <f t="shared" si="0"/>
        <v>More Information Required</v>
      </c>
      <c r="R13" s="367" t="str">
        <f>IF(L13="","",VLOOKUP(AI13,RF!$A$3:$B$3008,2,FALSE))</f>
        <v/>
      </c>
      <c r="S13" s="368"/>
      <c r="AB13" s="26"/>
      <c r="AC13" s="3"/>
      <c r="AE13" s="3"/>
      <c r="AF13" s="3"/>
      <c r="AG13" s="3"/>
      <c r="AH13" s="3"/>
      <c r="AI13" s="144" t="str">
        <f t="shared" si="1"/>
        <v>FSM-3---</v>
      </c>
      <c r="AJ13" s="3"/>
      <c r="AK13" s="25"/>
      <c r="AM13" s="9"/>
      <c r="AN13" s="1"/>
      <c r="AO13" s="1"/>
      <c r="AP13" s="19"/>
      <c r="AQ13" s="23"/>
    </row>
    <row r="14" spans="1:43" ht="78" customHeight="1" x14ac:dyDescent="0.25">
      <c r="A14" s="306">
        <v>8</v>
      </c>
      <c r="B14" s="306"/>
      <c r="C14" s="307"/>
      <c r="D14" s="309"/>
      <c r="E14" s="313"/>
      <c r="F14" s="310"/>
      <c r="G14" s="308"/>
      <c r="H14" s="307"/>
      <c r="I14" s="307"/>
      <c r="J14" s="307"/>
      <c r="K14" s="377"/>
      <c r="L14" s="322"/>
      <c r="M14" s="330"/>
      <c r="N14" s="307"/>
      <c r="O14" s="313"/>
      <c r="P14" s="313"/>
      <c r="Q14" s="314" t="str">
        <f t="shared" si="0"/>
        <v>More Information Required</v>
      </c>
      <c r="R14" s="367" t="str">
        <f>IF(L14="","",VLOOKUP(AI14,RF!$A$3:$B$3008,2,FALSE))</f>
        <v/>
      </c>
      <c r="S14" s="368"/>
      <c r="AB14" s="26"/>
      <c r="AC14" s="3"/>
      <c r="AE14" s="3"/>
      <c r="AF14" s="3"/>
      <c r="AG14" s="3"/>
      <c r="AH14" s="3"/>
      <c r="AI14" s="144" t="str">
        <f t="shared" si="1"/>
        <v>FSM-3---</v>
      </c>
      <c r="AJ14" s="3"/>
      <c r="AK14" s="25"/>
      <c r="AM14" s="9"/>
      <c r="AN14" s="1"/>
      <c r="AO14" s="1"/>
      <c r="AP14" s="19"/>
      <c r="AQ14" s="23"/>
    </row>
    <row r="15" spans="1:43" ht="78" customHeight="1" x14ac:dyDescent="0.25">
      <c r="A15" s="306">
        <v>9</v>
      </c>
      <c r="B15" s="306"/>
      <c r="C15" s="307"/>
      <c r="D15" s="309"/>
      <c r="E15" s="313"/>
      <c r="F15" s="310"/>
      <c r="G15" s="308"/>
      <c r="H15" s="307"/>
      <c r="I15" s="307"/>
      <c r="J15" s="307"/>
      <c r="K15" s="377"/>
      <c r="L15" s="322"/>
      <c r="M15" s="330"/>
      <c r="N15" s="307"/>
      <c r="O15" s="313"/>
      <c r="P15" s="313"/>
      <c r="Q15" s="314" t="str">
        <f t="shared" si="0"/>
        <v>More Information Required</v>
      </c>
      <c r="R15" s="367" t="str">
        <f>IF(L15="","",VLOOKUP(AI15,RF!$A$3:$B$3008,2,FALSE))</f>
        <v/>
      </c>
      <c r="S15" s="368"/>
      <c r="AB15" s="26"/>
      <c r="AC15" s="3"/>
      <c r="AE15" s="3"/>
      <c r="AF15" s="3"/>
      <c r="AG15" s="3"/>
      <c r="AH15" s="3"/>
      <c r="AI15" s="144" t="str">
        <f t="shared" si="1"/>
        <v>FSM-3---</v>
      </c>
      <c r="AJ15" s="3"/>
      <c r="AK15" s="25"/>
      <c r="AM15" s="9"/>
      <c r="AN15" s="1"/>
      <c r="AO15" s="1"/>
      <c r="AP15" s="19"/>
      <c r="AQ15" s="23"/>
    </row>
    <row r="16" spans="1:43" ht="78" customHeight="1" thickBot="1" x14ac:dyDescent="0.3">
      <c r="A16" s="306">
        <v>10</v>
      </c>
      <c r="B16" s="306"/>
      <c r="C16" s="307"/>
      <c r="D16" s="309"/>
      <c r="E16" s="313"/>
      <c r="F16" s="315"/>
      <c r="G16" s="317"/>
      <c r="H16" s="318"/>
      <c r="I16" s="318"/>
      <c r="J16" s="318"/>
      <c r="K16" s="378"/>
      <c r="L16" s="325"/>
      <c r="M16" s="330"/>
      <c r="N16" s="307"/>
      <c r="O16" s="313"/>
      <c r="P16" s="313"/>
      <c r="Q16" s="314" t="str">
        <f t="shared" si="0"/>
        <v>More Information Required</v>
      </c>
      <c r="R16" s="367" t="str">
        <f>IF(L16="","",VLOOKUP(AI16,RF!$A$3:$B$3008,2,FALSE))</f>
        <v/>
      </c>
      <c r="S16" s="368"/>
      <c r="AB16" s="26"/>
      <c r="AC16" s="3"/>
      <c r="AE16" s="3"/>
      <c r="AF16" s="3"/>
      <c r="AG16" s="3"/>
      <c r="AH16" s="3"/>
      <c r="AI16" s="144" t="str">
        <f t="shared" si="1"/>
        <v>FSM-3---</v>
      </c>
      <c r="AJ16" s="3"/>
      <c r="AK16" s="25"/>
      <c r="AM16" s="9"/>
      <c r="AN16" s="1"/>
      <c r="AO16" s="1"/>
      <c r="AP16" s="19"/>
      <c r="AQ16" s="23"/>
    </row>
    <row r="17" spans="1:43" ht="15.75" customHeight="1" x14ac:dyDescent="0.25">
      <c r="A17" s="397"/>
      <c r="B17" s="398"/>
      <c r="C17" s="398"/>
      <c r="D17" s="398"/>
      <c r="E17" s="398"/>
      <c r="F17" s="398"/>
      <c r="G17" s="398"/>
      <c r="H17" s="398"/>
      <c r="I17" s="398"/>
      <c r="J17" s="398"/>
      <c r="K17" s="398"/>
      <c r="L17" s="398"/>
      <c r="M17" s="398"/>
      <c r="N17" s="398"/>
      <c r="O17" s="398"/>
      <c r="P17" s="398"/>
      <c r="Q17" s="398"/>
      <c r="R17" s="398"/>
      <c r="S17" s="401" t="str">
        <f>'F-1000'!V17</f>
        <v>Rev. 18</v>
      </c>
      <c r="T17" s="24"/>
      <c r="AM17" s="146"/>
      <c r="AN17" s="1"/>
      <c r="AO17" s="1"/>
      <c r="AP17" s="19"/>
      <c r="AQ17" s="23"/>
    </row>
    <row r="18" spans="1:43" ht="19.5" customHeight="1" x14ac:dyDescent="0.25">
      <c r="A18" s="698" t="s">
        <v>1188</v>
      </c>
      <c r="B18" s="698"/>
      <c r="C18" s="698"/>
      <c r="D18" s="698"/>
      <c r="E18" s="698"/>
      <c r="F18" s="698"/>
      <c r="G18" s="698"/>
      <c r="H18" s="698"/>
      <c r="I18" s="698"/>
      <c r="J18" s="698"/>
      <c r="K18" s="698"/>
      <c r="L18" s="698"/>
      <c r="M18" s="698"/>
      <c r="N18" s="698"/>
      <c r="O18" s="698"/>
      <c r="P18" s="698"/>
      <c r="Q18" s="398"/>
      <c r="R18" s="400"/>
      <c r="S18" s="400"/>
      <c r="T18" s="97"/>
      <c r="X18" s="19"/>
      <c r="Y18" s="19"/>
      <c r="Z18" s="19"/>
      <c r="AA18" s="19"/>
      <c r="AB18" s="19"/>
      <c r="AC18" s="19"/>
      <c r="AD18" s="19"/>
      <c r="AE18" s="19"/>
      <c r="AM18" s="146"/>
      <c r="AN18" s="1"/>
      <c r="AO18" s="1"/>
      <c r="AP18" s="19"/>
      <c r="AQ18" s="23"/>
    </row>
    <row r="19" spans="1:43" ht="12.75" customHeight="1" x14ac:dyDescent="0.25">
      <c r="A19" s="698"/>
      <c r="B19" s="698"/>
      <c r="C19" s="698"/>
      <c r="D19" s="698"/>
      <c r="E19" s="698"/>
      <c r="F19" s="698"/>
      <c r="G19" s="698"/>
      <c r="H19" s="698"/>
      <c r="I19" s="698"/>
      <c r="J19" s="698"/>
      <c r="K19" s="698"/>
      <c r="L19" s="698"/>
      <c r="M19" s="698"/>
      <c r="N19" s="698"/>
      <c r="O19" s="698"/>
      <c r="P19" s="698"/>
      <c r="Q19" s="398"/>
      <c r="R19" s="400"/>
      <c r="S19" s="400"/>
      <c r="T19" s="97"/>
      <c r="X19" s="19"/>
      <c r="Y19" s="19"/>
      <c r="Z19" s="19"/>
      <c r="AA19" s="19"/>
      <c r="AB19" s="19"/>
      <c r="AC19" s="19"/>
      <c r="AD19" s="19"/>
      <c r="AE19" s="19"/>
      <c r="AM19" s="146"/>
      <c r="AN19" s="1"/>
      <c r="AO19" s="1"/>
      <c r="AP19" s="19"/>
      <c r="AQ19" s="23"/>
    </row>
    <row r="20" spans="1:43" x14ac:dyDescent="0.25">
      <c r="A20" s="698"/>
      <c r="B20" s="698"/>
      <c r="C20" s="698"/>
      <c r="D20" s="698"/>
      <c r="E20" s="698"/>
      <c r="F20" s="698"/>
      <c r="G20" s="698"/>
      <c r="H20" s="698"/>
      <c r="I20" s="698"/>
      <c r="J20" s="698"/>
      <c r="K20" s="698"/>
      <c r="L20" s="698"/>
      <c r="M20" s="698"/>
      <c r="N20" s="698"/>
      <c r="O20" s="698"/>
      <c r="P20" s="698"/>
      <c r="Q20" s="398"/>
      <c r="R20" s="400"/>
      <c r="S20" s="400"/>
      <c r="T20" s="97"/>
      <c r="X20" s="19"/>
      <c r="Y20" s="20"/>
      <c r="Z20" s="19"/>
      <c r="AA20" s="22"/>
      <c r="AB20" s="22"/>
      <c r="AC20" s="22"/>
      <c r="AD20" s="22"/>
      <c r="AE20" s="18"/>
      <c r="AF20" s="21"/>
      <c r="AM20" s="146"/>
      <c r="AN20" s="1"/>
      <c r="AO20" s="1"/>
      <c r="AP20" s="19"/>
      <c r="AQ20" s="23"/>
    </row>
    <row r="21" spans="1:43" x14ac:dyDescent="0.25">
      <c r="A21" s="398"/>
      <c r="B21" s="398"/>
      <c r="C21" s="398"/>
      <c r="D21" s="398"/>
      <c r="E21" s="398"/>
      <c r="F21" s="398"/>
      <c r="G21" s="398"/>
      <c r="H21" s="398"/>
      <c r="I21" s="398"/>
      <c r="J21" s="398"/>
      <c r="K21" s="398"/>
      <c r="L21" s="398"/>
      <c r="M21" s="398"/>
      <c r="N21" s="398"/>
      <c r="O21" s="398"/>
      <c r="P21" s="398"/>
      <c r="Q21" s="398"/>
      <c r="R21" s="398"/>
      <c r="S21" s="398"/>
      <c r="X21" s="19"/>
      <c r="Y21" s="20"/>
      <c r="Z21" s="19"/>
      <c r="AA21" s="22"/>
      <c r="AB21" s="22"/>
      <c r="AC21" s="22"/>
      <c r="AD21" s="22"/>
      <c r="AE21" s="18"/>
      <c r="AF21" s="21"/>
      <c r="AM21" s="146"/>
      <c r="AN21" s="1"/>
      <c r="AO21" s="1"/>
      <c r="AP21" s="19"/>
      <c r="AQ21" s="23"/>
    </row>
    <row r="22" spans="1:43" ht="21" x14ac:dyDescent="0.35">
      <c r="A22" s="741" t="s">
        <v>1691</v>
      </c>
      <c r="B22" s="741"/>
      <c r="C22" s="741"/>
      <c r="D22" s="741"/>
      <c r="E22" s="741"/>
      <c r="F22" s="741"/>
      <c r="G22" s="741"/>
      <c r="H22" s="741"/>
      <c r="I22" s="741"/>
      <c r="J22" s="741"/>
      <c r="K22" s="741"/>
      <c r="L22" s="741"/>
      <c r="M22" s="741"/>
      <c r="N22" s="741"/>
      <c r="O22" s="741"/>
      <c r="P22" s="741"/>
      <c r="Q22" s="741"/>
      <c r="R22" s="741"/>
      <c r="S22" s="741"/>
      <c r="T22" s="245"/>
      <c r="U22" s="245"/>
      <c r="X22" s="19"/>
      <c r="Y22" s="20"/>
      <c r="Z22" s="19"/>
      <c r="AA22" s="18"/>
      <c r="AB22" s="22"/>
      <c r="AC22" s="22"/>
      <c r="AD22" s="18"/>
      <c r="AE22" s="18"/>
      <c r="AF22" s="21"/>
      <c r="AM22" s="146"/>
      <c r="AN22" s="1"/>
      <c r="AO22" s="1"/>
      <c r="AP22" s="19"/>
      <c r="AQ22" s="23"/>
    </row>
    <row r="23" spans="1:43" x14ac:dyDescent="0.25">
      <c r="X23" s="19"/>
      <c r="Y23" s="20"/>
      <c r="Z23" s="19"/>
      <c r="AA23" s="22"/>
      <c r="AB23" s="22"/>
      <c r="AC23" s="22"/>
      <c r="AD23" s="18"/>
      <c r="AE23" s="18"/>
      <c r="AF23" s="21"/>
      <c r="AM23" s="146"/>
      <c r="AN23" s="1"/>
      <c r="AO23" s="1"/>
      <c r="AP23" s="19"/>
      <c r="AQ23" s="23"/>
    </row>
    <row r="24" spans="1:43" x14ac:dyDescent="0.25">
      <c r="X24" s="19"/>
      <c r="Y24" s="20"/>
      <c r="Z24" s="19"/>
      <c r="AA24" s="19"/>
      <c r="AB24" s="22"/>
      <c r="AC24" s="22"/>
      <c r="AD24" s="19"/>
      <c r="AE24" s="18"/>
      <c r="AF24" s="21"/>
      <c r="AM24" s="146"/>
      <c r="AN24" s="1"/>
      <c r="AO24" s="1"/>
      <c r="AP24" s="19"/>
      <c r="AQ24" s="23"/>
    </row>
    <row r="25" spans="1:43" x14ac:dyDescent="0.25">
      <c r="X25" s="19"/>
      <c r="Y25" s="20"/>
      <c r="Z25" s="19"/>
      <c r="AA25" s="19"/>
      <c r="AB25" s="22"/>
      <c r="AC25" s="22"/>
      <c r="AD25" s="18"/>
      <c r="AE25" s="18"/>
      <c r="AF25" s="21"/>
      <c r="AG25" s="21"/>
      <c r="AM25" s="146"/>
      <c r="AN25" s="1"/>
      <c r="AO25" s="1"/>
      <c r="AP25" s="19"/>
      <c r="AQ25" s="23"/>
    </row>
    <row r="26" spans="1:43" x14ac:dyDescent="0.25">
      <c r="X26" s="19"/>
      <c r="Y26" s="20"/>
      <c r="Z26" s="19"/>
      <c r="AA26" s="19"/>
      <c r="AB26" s="22"/>
      <c r="AC26" s="22"/>
      <c r="AD26" s="18"/>
      <c r="AE26" s="18"/>
      <c r="AF26" s="21"/>
      <c r="AG26" s="21"/>
      <c r="AM26" s="146"/>
      <c r="AN26" s="1"/>
      <c r="AO26" s="1"/>
      <c r="AP26" s="19"/>
      <c r="AQ26" s="23"/>
    </row>
    <row r="27" spans="1:43" x14ac:dyDescent="0.25">
      <c r="X27" s="19"/>
      <c r="Y27" s="20"/>
      <c r="Z27" s="19"/>
      <c r="AA27" s="19"/>
      <c r="AB27" s="22"/>
      <c r="AC27" s="22"/>
      <c r="AD27" s="18"/>
      <c r="AE27" s="18"/>
      <c r="AF27" s="21"/>
      <c r="AG27" s="21"/>
      <c r="AM27" s="146"/>
      <c r="AN27" s="1"/>
      <c r="AO27" s="1"/>
      <c r="AP27" s="19"/>
      <c r="AQ27" s="23"/>
    </row>
    <row r="28" spans="1:43" x14ac:dyDescent="0.25">
      <c r="X28" s="19"/>
      <c r="Y28" s="20"/>
      <c r="Z28" s="19"/>
      <c r="AA28" s="19"/>
      <c r="AB28" s="22"/>
      <c r="AC28" s="22"/>
      <c r="AD28" s="18"/>
      <c r="AE28" s="18"/>
      <c r="AF28" s="21"/>
      <c r="AG28" s="21"/>
      <c r="AM28" s="146"/>
      <c r="AN28" s="1"/>
      <c r="AO28" s="1"/>
      <c r="AP28" s="19"/>
      <c r="AQ28" s="23"/>
    </row>
    <row r="29" spans="1:43" x14ac:dyDescent="0.25">
      <c r="X29" s="19"/>
      <c r="Y29" s="20"/>
      <c r="Z29" s="19"/>
      <c r="AA29" s="19"/>
      <c r="AB29" s="22"/>
      <c r="AC29" s="22"/>
      <c r="AD29" s="18"/>
      <c r="AE29" s="18"/>
      <c r="AF29" s="21"/>
      <c r="AG29" s="21"/>
    </row>
    <row r="30" spans="1:43" x14ac:dyDescent="0.25">
      <c r="X30" s="19"/>
      <c r="Y30" s="20"/>
      <c r="Z30" s="19"/>
      <c r="AA30" s="19"/>
      <c r="AB30" s="22"/>
      <c r="AC30" s="22"/>
      <c r="AD30" s="18"/>
      <c r="AE30" s="18"/>
      <c r="AF30" s="21"/>
      <c r="AG30" s="21"/>
    </row>
    <row r="31" spans="1:43" x14ac:dyDescent="0.25">
      <c r="X31" s="19"/>
      <c r="Y31" s="20"/>
      <c r="Z31" s="19"/>
      <c r="AA31" s="19"/>
      <c r="AB31" s="22"/>
      <c r="AC31" s="22"/>
      <c r="AD31" s="18"/>
      <c r="AE31" s="18"/>
      <c r="AF31" s="21"/>
      <c r="AG31" s="21"/>
    </row>
    <row r="32" spans="1:43" x14ac:dyDescent="0.25">
      <c r="X32" s="19"/>
      <c r="Y32" s="20"/>
      <c r="Z32" s="19"/>
      <c r="AA32" s="19"/>
      <c r="AB32" s="22"/>
      <c r="AC32" s="22"/>
      <c r="AD32" s="18"/>
      <c r="AE32" s="18"/>
      <c r="AF32" s="21"/>
      <c r="AG32" s="21"/>
    </row>
    <row r="33" spans="24:31" x14ac:dyDescent="0.25">
      <c r="X33" s="19"/>
      <c r="Y33" s="20"/>
      <c r="Z33" s="19"/>
      <c r="AA33" s="19"/>
      <c r="AB33" s="19"/>
      <c r="AC33" s="19"/>
      <c r="AD33" s="18"/>
      <c r="AE33" s="18"/>
    </row>
    <row r="34" spans="24:31" x14ac:dyDescent="0.25">
      <c r="X34" s="19"/>
      <c r="Y34" s="20"/>
      <c r="Z34" s="19"/>
      <c r="AA34" s="19"/>
      <c r="AB34" s="19"/>
      <c r="AC34" s="19"/>
      <c r="AD34" s="18"/>
      <c r="AE34" s="18"/>
    </row>
    <row r="35" spans="24:31" x14ac:dyDescent="0.25">
      <c r="Y35" s="3"/>
    </row>
    <row r="36" spans="24:31" x14ac:dyDescent="0.25">
      <c r="Y36" s="3"/>
    </row>
  </sheetData>
  <sheetProtection algorithmName="SHA-512" hashValue="QCAgkk4VppAfFwTu2bv9UxUhwW7oytwmYI2tFqixaduJWZovyNw/xC0/fZ8rgpHw26LFpDsCYt3rnWgiCpRo0g==" saltValue="rueH6soOCWq6/9YamH8xZg==" spinCount="100000" sheet="1" formatCells="0" selectLockedCells="1"/>
  <mergeCells count="25">
    <mergeCell ref="A18:P20"/>
    <mergeCell ref="A22:S22"/>
    <mergeCell ref="M5:M6"/>
    <mergeCell ref="N5:N6"/>
    <mergeCell ref="P5:P6"/>
    <mergeCell ref="E5:E6"/>
    <mergeCell ref="AI5:AI6"/>
    <mergeCell ref="Q5:Q6"/>
    <mergeCell ref="R5:R6"/>
    <mergeCell ref="I5:I6"/>
    <mergeCell ref="J5:J6"/>
    <mergeCell ref="K5:K6"/>
    <mergeCell ref="O5:O6"/>
    <mergeCell ref="S5:S6"/>
    <mergeCell ref="A1:I2"/>
    <mergeCell ref="A5:A6"/>
    <mergeCell ref="B5:B6"/>
    <mergeCell ref="C5:C6"/>
    <mergeCell ref="D5:D6"/>
    <mergeCell ref="F5:F6"/>
    <mergeCell ref="G5:G6"/>
    <mergeCell ref="H5:H6"/>
    <mergeCell ref="A4:E4"/>
    <mergeCell ref="F4:L4"/>
    <mergeCell ref="L5:L6"/>
  </mergeCells>
  <conditionalFormatting sqref="E7:E16">
    <cfRule type="containsText" dxfId="36" priority="17" operator="containsText" text="More Information Required">
      <formula>NOT(ISERROR(SEARCH("More Information Required",E7)))</formula>
    </cfRule>
  </conditionalFormatting>
  <conditionalFormatting sqref="H7:Q16">
    <cfRule type="containsText" dxfId="35" priority="1" operator="containsText" text="More Information Required">
      <formula>NOT(ISERROR(SEARCH("More Information Required",H7)))</formula>
    </cfRule>
  </conditionalFormatting>
  <conditionalFormatting sqref="Q7:Q16">
    <cfRule type="containsText" dxfId="34" priority="14" operator="containsText" text="More Information Required">
      <formula>NOT(ISERROR(SEARCH("More Information Required",Q7)))</formula>
    </cfRule>
    <cfRule type="cellIs" dxfId="33" priority="15" operator="equal">
      <formula>"F-1---"</formula>
    </cfRule>
  </conditionalFormatting>
  <conditionalFormatting sqref="S7:S16">
    <cfRule type="cellIs" dxfId="32" priority="16" operator="equal">
      <formula>"F-1---"</formula>
    </cfRule>
  </conditionalFormatting>
  <hyperlinks>
    <hyperlink ref="A22:S22" location="'Table of Contents'!A1" display="To return to the index, click this link" xr:uid="{276D7A54-5954-4ED3-BA1D-4BCDC4E87DA6}"/>
  </hyperlinks>
  <printOptions horizontalCentered="1"/>
  <pageMargins left="0.25" right="0.25" top="0.5" bottom="0.75" header="0.3" footer="0.3"/>
  <pageSetup scale="35"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ED3D50A2-241B-4D59-B609-078BDDE8E873}">
          <x14:formula1>
            <xm:f>RF!$G$3:$G$11</xm:f>
          </x14:formula1>
          <xm:sqref>D7:D16</xm:sqref>
        </x14:dataValidation>
        <x14:dataValidation type="list" allowBlank="1" showInputMessage="1" showErrorMessage="1" xr:uid="{900E4C66-555F-42E0-871F-6DAA4C063331}">
          <x14:formula1>
            <xm:f>RF!$N$28:$N$33</xm:f>
          </x14:formula1>
          <xm:sqref>M7:M16</xm:sqref>
        </x14:dataValidation>
        <x14:dataValidation type="list" allowBlank="1" showInputMessage="1" showErrorMessage="1" xr:uid="{69B201D0-BF1F-4629-8F6A-23A1E8537C1F}">
          <x14:formula1>
            <xm:f>RF!$F$22:$F$24</xm:f>
          </x14:formula1>
          <xm:sqref>P7:P16</xm:sqref>
        </x14:dataValidation>
        <x14:dataValidation type="list" allowBlank="1" showInputMessage="1" showErrorMessage="1" xr:uid="{FCDD8AF2-CC0D-4FBE-BFD4-EECF2F9BD472}">
          <x14:formula1>
            <xm:f>RF!$H$22:$H$24</xm:f>
          </x14:formula1>
          <xm:sqref>E7:E16</xm:sqref>
        </x14:dataValidation>
        <x14:dataValidation type="list" allowBlank="1" showInputMessage="1" showErrorMessage="1" xr:uid="{92E8DA95-E764-4195-863A-43DA74100DE9}">
          <x14:formula1>
            <xm:f>IF(E7=RF!$H$24,RF!$K$22:$K$24,RF!$J$22:$J$25)</xm:f>
          </x14:formula1>
          <xm:sqref>O7:O16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0275D-90F0-4DE9-B273-3053D1E420A3}">
  <sheetPr codeName="Sheet2">
    <tabColor rgb="FFFFFF00"/>
    <pageSetUpPr autoPageBreaks="0" fitToPage="1"/>
  </sheetPr>
  <dimension ref="A1:AL32"/>
  <sheetViews>
    <sheetView showGridLines="0" zoomScale="80" zoomScaleNormal="80" zoomScaleSheetLayoutView="80" workbookViewId="0">
      <selection activeCell="C7" sqref="C7"/>
    </sheetView>
  </sheetViews>
  <sheetFormatPr defaultColWidth="9" defaultRowHeight="15" x14ac:dyDescent="0.25"/>
  <cols>
    <col min="1" max="1" width="6" customWidth="1"/>
    <col min="2" max="2" width="6.42578125" hidden="1" customWidth="1"/>
    <col min="3" max="3" width="16" customWidth="1"/>
    <col min="4" max="4" width="23.85546875" customWidth="1"/>
    <col min="5" max="5" width="17.5703125" customWidth="1"/>
    <col min="6" max="6" width="15.5703125" customWidth="1"/>
    <col min="7" max="7" width="25.7109375" customWidth="1"/>
    <col min="8" max="8" width="15.28515625" customWidth="1"/>
    <col min="9" max="9" width="15.7109375" customWidth="1"/>
    <col min="10" max="10" width="22.85546875" customWidth="1"/>
    <col min="11" max="11" width="15.140625" customWidth="1"/>
    <col min="12" max="12" width="19" customWidth="1"/>
    <col min="13" max="13" width="19.28515625" customWidth="1"/>
    <col min="14" max="14" width="13.85546875" customWidth="1"/>
    <col min="15" max="15" width="12" customWidth="1"/>
    <col min="16" max="16" width="11.7109375" customWidth="1"/>
    <col min="17" max="17" width="14.140625" customWidth="1"/>
    <col min="18" max="18" width="11" customWidth="1"/>
    <col min="19" max="19" width="12.140625" customWidth="1"/>
    <col min="20" max="20" width="34.7109375" customWidth="1"/>
    <col min="21" max="21" width="54" customWidth="1"/>
    <col min="22" max="22" width="33" customWidth="1"/>
    <col min="23" max="23" width="11.85546875" customWidth="1"/>
    <col min="24" max="24" width="10.5703125" hidden="1" customWidth="1"/>
    <col min="25" max="25" width="11" hidden="1" customWidth="1"/>
    <col min="26" max="26" width="24.7109375" hidden="1" customWidth="1"/>
    <col min="27" max="27" width="19.42578125" hidden="1" customWidth="1"/>
    <col min="28" max="28" width="27.5703125" hidden="1" customWidth="1"/>
    <col min="29" max="29" width="33.85546875" hidden="1" customWidth="1"/>
    <col min="30" max="30" width="22.7109375" hidden="1" customWidth="1"/>
    <col min="31" max="31" width="23.28515625" style="78" hidden="1" customWidth="1"/>
    <col min="32" max="32" width="6" style="78" hidden="1" customWidth="1"/>
    <col min="33" max="33" width="22.42578125" style="78" hidden="1" customWidth="1"/>
    <col min="34" max="34" width="18.42578125" style="78" hidden="1" customWidth="1"/>
    <col min="35" max="35" width="9.7109375" style="78" hidden="1" customWidth="1"/>
    <col min="36" max="36" width="10.140625" hidden="1" customWidth="1"/>
    <col min="37" max="37" width="23.42578125" hidden="1" customWidth="1"/>
    <col min="38" max="38" width="18.7109375" customWidth="1"/>
    <col min="39" max="39" width="18.140625" customWidth="1"/>
    <col min="40" max="40" width="26.85546875" customWidth="1"/>
    <col min="41" max="41" width="25" customWidth="1"/>
    <col min="42" max="43" width="9" customWidth="1"/>
  </cols>
  <sheetData>
    <row r="1" spans="1:38" s="159" customFormat="1" ht="25.15" customHeight="1" x14ac:dyDescent="0.25">
      <c r="A1" s="720" t="s">
        <v>2823</v>
      </c>
      <c r="B1" s="720"/>
      <c r="C1" s="720"/>
      <c r="D1" s="720"/>
      <c r="E1" s="720"/>
      <c r="F1" s="720"/>
      <c r="G1" s="720"/>
      <c r="H1" s="720"/>
      <c r="I1" s="720"/>
      <c r="J1" s="720"/>
      <c r="K1" s="720"/>
      <c r="L1" s="419"/>
      <c r="M1" s="419"/>
      <c r="N1" s="419"/>
      <c r="O1" s="419"/>
      <c r="P1" s="419"/>
      <c r="Q1" s="419"/>
      <c r="R1" s="419"/>
      <c r="S1" s="419"/>
      <c r="T1" s="419"/>
      <c r="U1" s="419"/>
      <c r="V1" s="419"/>
      <c r="AE1" s="160"/>
      <c r="AF1" s="160"/>
      <c r="AG1" s="160"/>
      <c r="AH1" s="160"/>
      <c r="AI1" s="160"/>
    </row>
    <row r="2" spans="1:38" s="159" customFormat="1" ht="24" customHeight="1" x14ac:dyDescent="0.25">
      <c r="A2" s="720"/>
      <c r="B2" s="720"/>
      <c r="C2" s="720"/>
      <c r="D2" s="720"/>
      <c r="E2" s="720"/>
      <c r="F2" s="720"/>
      <c r="G2" s="720"/>
      <c r="H2" s="720"/>
      <c r="I2" s="720"/>
      <c r="J2" s="720"/>
      <c r="K2" s="720"/>
      <c r="L2" s="419"/>
      <c r="M2" s="419"/>
      <c r="N2" s="419"/>
      <c r="O2" s="419"/>
      <c r="P2" s="419"/>
      <c r="Q2" s="419"/>
      <c r="R2" s="419"/>
      <c r="S2" s="419"/>
      <c r="T2" s="419"/>
      <c r="U2" s="419"/>
      <c r="V2" s="419"/>
      <c r="AE2" s="160"/>
      <c r="AF2" s="160"/>
      <c r="AG2" s="160"/>
      <c r="AH2" s="160"/>
      <c r="AI2" s="160"/>
    </row>
    <row r="3" spans="1:38" ht="33" customHeight="1" thickBot="1" x14ac:dyDescent="0.3">
      <c r="A3" s="420"/>
      <c r="B3" s="420"/>
      <c r="C3" s="420"/>
      <c r="D3" s="420"/>
      <c r="E3" s="420"/>
      <c r="F3" s="420"/>
      <c r="G3" s="420"/>
      <c r="H3" s="420"/>
      <c r="I3" s="420"/>
      <c r="J3" s="420"/>
      <c r="K3" s="420"/>
      <c r="L3" s="398"/>
      <c r="M3" s="398"/>
      <c r="N3" s="398"/>
      <c r="O3" s="398"/>
      <c r="P3" s="398"/>
      <c r="Q3" s="398"/>
      <c r="R3" s="398"/>
      <c r="S3" s="398"/>
      <c r="T3" s="398"/>
      <c r="U3" s="398"/>
      <c r="V3" s="398"/>
    </row>
    <row r="4" spans="1:38" ht="62.65" customHeight="1" x14ac:dyDescent="0.25">
      <c r="A4" s="736" t="s">
        <v>1246</v>
      </c>
      <c r="B4" s="736"/>
      <c r="C4" s="736"/>
      <c r="D4" s="736"/>
      <c r="E4" s="736"/>
      <c r="F4" s="693" t="s">
        <v>2829</v>
      </c>
      <c r="G4" s="694"/>
      <c r="H4" s="694"/>
      <c r="I4" s="694"/>
      <c r="J4" s="694"/>
      <c r="K4" s="694"/>
      <c r="L4" s="694"/>
      <c r="M4" s="694"/>
      <c r="N4" s="695"/>
      <c r="O4" s="421"/>
      <c r="P4" s="422"/>
      <c r="Q4" s="422"/>
      <c r="R4" s="422"/>
      <c r="S4" s="422"/>
      <c r="T4" s="422"/>
      <c r="U4" s="398"/>
      <c r="V4" s="398"/>
    </row>
    <row r="5" spans="1:38" ht="257.25" customHeight="1" x14ac:dyDescent="0.25">
      <c r="A5" s="688" t="s">
        <v>1247</v>
      </c>
      <c r="B5" s="688" t="s">
        <v>861</v>
      </c>
      <c r="C5" s="688" t="s">
        <v>53</v>
      </c>
      <c r="D5" s="742" t="s">
        <v>1718</v>
      </c>
      <c r="E5" s="735" t="s">
        <v>1583</v>
      </c>
      <c r="F5" s="724" t="s">
        <v>2824</v>
      </c>
      <c r="G5" s="714" t="s">
        <v>2825</v>
      </c>
      <c r="H5" s="688" t="s">
        <v>2622</v>
      </c>
      <c r="I5" s="688" t="s">
        <v>2826</v>
      </c>
      <c r="J5" s="717" t="s">
        <v>2827</v>
      </c>
      <c r="K5" s="725" t="s">
        <v>1233</v>
      </c>
      <c r="L5" s="745" t="s">
        <v>3557</v>
      </c>
      <c r="M5" s="688" t="s">
        <v>2828</v>
      </c>
      <c r="N5" s="726" t="s">
        <v>1230</v>
      </c>
      <c r="O5" s="719" t="s">
        <v>1586</v>
      </c>
      <c r="P5" s="688" t="s">
        <v>1187</v>
      </c>
      <c r="Q5" s="716" t="s">
        <v>1115</v>
      </c>
      <c r="R5" s="716" t="s">
        <v>1566</v>
      </c>
      <c r="S5" s="688" t="s">
        <v>1568</v>
      </c>
      <c r="T5" s="709" t="s">
        <v>3</v>
      </c>
      <c r="U5" s="709" t="s">
        <v>39</v>
      </c>
      <c r="V5" s="716" t="s">
        <v>1186</v>
      </c>
      <c r="AE5" s="743" t="s">
        <v>3</v>
      </c>
    </row>
    <row r="6" spans="1:38" ht="37.15" customHeight="1" x14ac:dyDescent="0.25">
      <c r="A6" s="688"/>
      <c r="B6" s="688"/>
      <c r="C6" s="688"/>
      <c r="D6" s="735"/>
      <c r="E6" s="735"/>
      <c r="F6" s="724"/>
      <c r="G6" s="714"/>
      <c r="H6" s="688"/>
      <c r="I6" s="688"/>
      <c r="J6" s="744"/>
      <c r="K6" s="745"/>
      <c r="L6" s="745"/>
      <c r="M6" s="688"/>
      <c r="N6" s="726"/>
      <c r="O6" s="719"/>
      <c r="P6" s="688"/>
      <c r="Q6" s="716"/>
      <c r="R6" s="716"/>
      <c r="S6" s="688"/>
      <c r="T6" s="709"/>
      <c r="U6" s="709"/>
      <c r="V6" s="709"/>
      <c r="AD6" s="26" t="s">
        <v>1585</v>
      </c>
      <c r="AE6" s="743"/>
      <c r="AJ6" s="79"/>
    </row>
    <row r="7" spans="1:38" ht="78" customHeight="1" x14ac:dyDescent="0.25">
      <c r="A7" s="319">
        <v>1</v>
      </c>
      <c r="B7" s="306"/>
      <c r="C7" s="307"/>
      <c r="D7" s="309"/>
      <c r="E7" s="309"/>
      <c r="F7" s="344"/>
      <c r="G7" s="340"/>
      <c r="H7" s="307"/>
      <c r="I7" s="307"/>
      <c r="J7" s="307"/>
      <c r="K7" s="307"/>
      <c r="L7" s="307"/>
      <c r="M7" s="307"/>
      <c r="N7" s="326"/>
      <c r="O7" s="327"/>
      <c r="P7" s="321"/>
      <c r="Q7" s="321"/>
      <c r="R7" s="328"/>
      <c r="S7" s="321"/>
      <c r="T7" s="300" t="str">
        <f>IF(N7="","More Information Required",AE7)</f>
        <v>More Information Required</v>
      </c>
      <c r="U7" s="346" t="str">
        <f>IF(N7="","",VLOOKUP(T7,RF!$A$3:$B$3008,2,FALSE))</f>
        <v/>
      </c>
      <c r="V7" s="369"/>
      <c r="W7" s="78"/>
      <c r="AD7" s="86" t="s">
        <v>1449</v>
      </c>
      <c r="AE7" s="162" t="str">
        <f>CONCATENATE("FT-31",G7,"-",H7,I7,J7,K7,"-",L7,M7,N7)</f>
        <v>FT-31--</v>
      </c>
      <c r="AF7" s="78" t="s">
        <v>1234</v>
      </c>
      <c r="AG7" s="78">
        <f>K7</f>
        <v>0</v>
      </c>
      <c r="AH7" s="78">
        <v>1</v>
      </c>
      <c r="AK7" s="26"/>
      <c r="AL7" s="3"/>
    </row>
    <row r="8" spans="1:38" ht="78" customHeight="1" x14ac:dyDescent="0.25">
      <c r="A8" s="319">
        <v>2</v>
      </c>
      <c r="B8" s="306"/>
      <c r="C8" s="307"/>
      <c r="D8" s="309"/>
      <c r="E8" s="309"/>
      <c r="F8" s="344"/>
      <c r="G8" s="340"/>
      <c r="H8" s="307"/>
      <c r="I8" s="307"/>
      <c r="J8" s="307"/>
      <c r="K8" s="307"/>
      <c r="L8" s="307"/>
      <c r="M8" s="307"/>
      <c r="N8" s="326"/>
      <c r="O8" s="327"/>
      <c r="P8" s="321"/>
      <c r="Q8" s="321"/>
      <c r="R8" s="328"/>
      <c r="S8" s="321"/>
      <c r="T8" s="300" t="str">
        <f t="shared" ref="T8:T16" si="0">IF(N8="","More Information Required",AE8)</f>
        <v>More Information Required</v>
      </c>
      <c r="U8" s="346" t="str">
        <f>IF(N8="","",VLOOKUP(T8,RF!$A$3:$B$3008,2,FALSE))</f>
        <v/>
      </c>
      <c r="V8" s="369"/>
      <c r="W8" s="78"/>
      <c r="AD8" s="86" t="s">
        <v>1450</v>
      </c>
      <c r="AE8" s="162" t="str">
        <f t="shared" ref="AE8:AE16" si="1">CONCATENATE("FT-31",G8,"-",H8,I8,J8,K8,"-",L8,M8,N8)</f>
        <v>FT-31--</v>
      </c>
      <c r="AF8" s="78" t="s">
        <v>1235</v>
      </c>
      <c r="AG8" s="78">
        <f t="shared" ref="AG8:AG16" si="2">K8</f>
        <v>0</v>
      </c>
      <c r="AH8" s="78">
        <v>2</v>
      </c>
      <c r="AK8" s="3"/>
      <c r="AL8" s="3"/>
    </row>
    <row r="9" spans="1:38" ht="78" customHeight="1" x14ac:dyDescent="0.25">
      <c r="A9" s="319">
        <v>3</v>
      </c>
      <c r="B9" s="306"/>
      <c r="C9" s="307"/>
      <c r="D9" s="309"/>
      <c r="E9" s="309"/>
      <c r="F9" s="344"/>
      <c r="G9" s="340"/>
      <c r="H9" s="307"/>
      <c r="I9" s="307"/>
      <c r="J9" s="307"/>
      <c r="K9" s="307"/>
      <c r="L9" s="307"/>
      <c r="M9" s="307"/>
      <c r="N9" s="326"/>
      <c r="O9" s="327"/>
      <c r="P9" s="321"/>
      <c r="Q9" s="321"/>
      <c r="R9" s="328"/>
      <c r="S9" s="321"/>
      <c r="T9" s="300" t="str">
        <f t="shared" si="0"/>
        <v>More Information Required</v>
      </c>
      <c r="U9" s="346" t="str">
        <f>IF(N9="","",VLOOKUP(T9,RF!$A$3:$B$3008,2,FALSE))</f>
        <v/>
      </c>
      <c r="V9" s="369"/>
      <c r="W9" s="78"/>
      <c r="AD9" s="86" t="s">
        <v>1451</v>
      </c>
      <c r="AE9" s="162" t="str">
        <f t="shared" si="1"/>
        <v>FT-31--</v>
      </c>
      <c r="AF9" s="78" t="s">
        <v>1236</v>
      </c>
      <c r="AG9" s="78">
        <f t="shared" si="2"/>
        <v>0</v>
      </c>
      <c r="AK9" s="3"/>
      <c r="AL9" s="3"/>
    </row>
    <row r="10" spans="1:38" ht="78" customHeight="1" x14ac:dyDescent="0.25">
      <c r="A10" s="319">
        <v>4</v>
      </c>
      <c r="B10" s="306"/>
      <c r="C10" s="307"/>
      <c r="D10" s="309"/>
      <c r="E10" s="309"/>
      <c r="F10" s="344"/>
      <c r="G10" s="340"/>
      <c r="H10" s="307"/>
      <c r="I10" s="307"/>
      <c r="J10" s="307"/>
      <c r="K10" s="307"/>
      <c r="L10" s="307"/>
      <c r="M10" s="307"/>
      <c r="N10" s="326"/>
      <c r="O10" s="327"/>
      <c r="P10" s="321"/>
      <c r="Q10" s="321"/>
      <c r="R10" s="328"/>
      <c r="S10" s="321"/>
      <c r="T10" s="300" t="str">
        <f t="shared" si="0"/>
        <v>More Information Required</v>
      </c>
      <c r="U10" s="346" t="str">
        <f>IF(N10="","",VLOOKUP(T10,RF!$A$3:$B$3008,2,FALSE))</f>
        <v/>
      </c>
      <c r="V10" s="369"/>
      <c r="W10" s="78"/>
      <c r="AD10" s="86" t="s">
        <v>1452</v>
      </c>
      <c r="AE10" s="162" t="str">
        <f t="shared" si="1"/>
        <v>FT-31--</v>
      </c>
      <c r="AF10" s="78" t="s">
        <v>1237</v>
      </c>
      <c r="AG10" s="78">
        <f t="shared" si="2"/>
        <v>0</v>
      </c>
      <c r="AK10" s="3"/>
      <c r="AL10" s="3"/>
    </row>
    <row r="11" spans="1:38" ht="78" customHeight="1" x14ac:dyDescent="0.25">
      <c r="A11" s="319">
        <v>5</v>
      </c>
      <c r="B11" s="306"/>
      <c r="C11" s="307"/>
      <c r="D11" s="309"/>
      <c r="E11" s="309"/>
      <c r="F11" s="344"/>
      <c r="G11" s="340"/>
      <c r="H11" s="307"/>
      <c r="I11" s="307"/>
      <c r="J11" s="307"/>
      <c r="K11" s="307"/>
      <c r="L11" s="307"/>
      <c r="M11" s="307"/>
      <c r="N11" s="326"/>
      <c r="O11" s="327"/>
      <c r="P11" s="321"/>
      <c r="Q11" s="321"/>
      <c r="R11" s="328"/>
      <c r="S11" s="321"/>
      <c r="T11" s="300" t="str">
        <f t="shared" si="0"/>
        <v>More Information Required</v>
      </c>
      <c r="U11" s="346" t="str">
        <f>IF(N11="","",VLOOKUP(T11,RF!$A$3:$B$3008,2,FALSE))</f>
        <v/>
      </c>
      <c r="V11" s="369"/>
      <c r="W11" s="78"/>
      <c r="AD11" s="86" t="s">
        <v>1453</v>
      </c>
      <c r="AE11" s="162" t="str">
        <f t="shared" si="1"/>
        <v>FT-31--</v>
      </c>
      <c r="AF11" s="78" t="s">
        <v>1238</v>
      </c>
      <c r="AG11" s="78">
        <f t="shared" si="2"/>
        <v>0</v>
      </c>
      <c r="AK11" s="3"/>
      <c r="AL11" s="25"/>
    </row>
    <row r="12" spans="1:38" ht="78" customHeight="1" x14ac:dyDescent="0.25">
      <c r="A12" s="319">
        <v>6</v>
      </c>
      <c r="B12" s="306"/>
      <c r="C12" s="307"/>
      <c r="D12" s="309"/>
      <c r="E12" s="309"/>
      <c r="F12" s="344"/>
      <c r="G12" s="340"/>
      <c r="H12" s="307"/>
      <c r="I12" s="307"/>
      <c r="J12" s="307"/>
      <c r="K12" s="307"/>
      <c r="L12" s="307"/>
      <c r="M12" s="307"/>
      <c r="N12" s="326"/>
      <c r="O12" s="327"/>
      <c r="P12" s="321"/>
      <c r="Q12" s="321"/>
      <c r="R12" s="328"/>
      <c r="S12" s="321"/>
      <c r="T12" s="300" t="str">
        <f t="shared" si="0"/>
        <v>More Information Required</v>
      </c>
      <c r="U12" s="346" t="str">
        <f>IF(N12="","",VLOOKUP(T12,RF!$A$3:$B$3008,2,FALSE))</f>
        <v/>
      </c>
      <c r="V12" s="369"/>
      <c r="W12" s="78"/>
      <c r="AD12" s="87" t="s">
        <v>1454</v>
      </c>
      <c r="AE12" s="162" t="str">
        <f t="shared" si="1"/>
        <v>FT-31--</v>
      </c>
      <c r="AF12" s="78" t="s">
        <v>3382</v>
      </c>
      <c r="AG12" s="78">
        <f t="shared" si="2"/>
        <v>0</v>
      </c>
      <c r="AK12" s="3"/>
      <c r="AL12" s="25"/>
    </row>
    <row r="13" spans="1:38" ht="78" customHeight="1" x14ac:dyDescent="0.25">
      <c r="A13" s="319">
        <v>7</v>
      </c>
      <c r="B13" s="306"/>
      <c r="C13" s="307"/>
      <c r="D13" s="309"/>
      <c r="E13" s="309"/>
      <c r="F13" s="344"/>
      <c r="G13" s="340"/>
      <c r="H13" s="307"/>
      <c r="I13" s="307"/>
      <c r="J13" s="307"/>
      <c r="K13" s="307"/>
      <c r="L13" s="307"/>
      <c r="M13" s="307"/>
      <c r="N13" s="326"/>
      <c r="O13" s="327"/>
      <c r="P13" s="321"/>
      <c r="Q13" s="321"/>
      <c r="R13" s="328"/>
      <c r="S13" s="321"/>
      <c r="T13" s="300" t="str">
        <f t="shared" si="0"/>
        <v>More Information Required</v>
      </c>
      <c r="U13" s="346" t="str">
        <f>IF(N13="","",VLOOKUP(T13,RF!$A$3:$B$3008,2,FALSE))</f>
        <v/>
      </c>
      <c r="V13" s="369"/>
      <c r="W13" s="78"/>
      <c r="AD13" s="88" t="s">
        <v>1455</v>
      </c>
      <c r="AE13" s="162" t="str">
        <f t="shared" si="1"/>
        <v>FT-31--</v>
      </c>
      <c r="AG13" s="78">
        <f t="shared" si="2"/>
        <v>0</v>
      </c>
      <c r="AK13" s="3"/>
      <c r="AL13" s="25"/>
    </row>
    <row r="14" spans="1:38" ht="78" customHeight="1" x14ac:dyDescent="0.25">
      <c r="A14" s="319">
        <v>8</v>
      </c>
      <c r="B14" s="306"/>
      <c r="C14" s="307"/>
      <c r="D14" s="309"/>
      <c r="E14" s="309"/>
      <c r="F14" s="344"/>
      <c r="G14" s="340"/>
      <c r="H14" s="307"/>
      <c r="I14" s="307"/>
      <c r="J14" s="307"/>
      <c r="K14" s="307"/>
      <c r="L14" s="307"/>
      <c r="M14" s="307"/>
      <c r="N14" s="326"/>
      <c r="O14" s="327"/>
      <c r="P14" s="321"/>
      <c r="Q14" s="321"/>
      <c r="R14" s="328"/>
      <c r="S14" s="321"/>
      <c r="T14" s="300" t="str">
        <f t="shared" si="0"/>
        <v>More Information Required</v>
      </c>
      <c r="U14" s="346" t="str">
        <f>IF(N14="","",VLOOKUP(T14,RF!$A$3:$B$3008,2,FALSE))</f>
        <v/>
      </c>
      <c r="V14" s="369"/>
      <c r="W14" s="78"/>
      <c r="AD14" s="88" t="s">
        <v>1456</v>
      </c>
      <c r="AE14" s="162" t="str">
        <f t="shared" si="1"/>
        <v>FT-31--</v>
      </c>
      <c r="AG14" s="78">
        <f t="shared" si="2"/>
        <v>0</v>
      </c>
      <c r="AK14" s="3"/>
      <c r="AL14" s="25"/>
    </row>
    <row r="15" spans="1:38" ht="78" customHeight="1" x14ac:dyDescent="0.25">
      <c r="A15" s="319">
        <v>9</v>
      </c>
      <c r="B15" s="306"/>
      <c r="C15" s="307"/>
      <c r="D15" s="309"/>
      <c r="E15" s="309"/>
      <c r="F15" s="344"/>
      <c r="G15" s="340"/>
      <c r="H15" s="307"/>
      <c r="I15" s="307"/>
      <c r="J15" s="307"/>
      <c r="K15" s="307"/>
      <c r="L15" s="307"/>
      <c r="M15" s="307"/>
      <c r="N15" s="326"/>
      <c r="O15" s="327"/>
      <c r="P15" s="321"/>
      <c r="Q15" s="321"/>
      <c r="R15" s="328"/>
      <c r="S15" s="321"/>
      <c r="T15" s="300" t="str">
        <f t="shared" si="0"/>
        <v>More Information Required</v>
      </c>
      <c r="U15" s="346" t="str">
        <f>IF(N15="","",VLOOKUP(T15,RF!$A$3:$B$3008,2,FALSE))</f>
        <v/>
      </c>
      <c r="V15" s="369"/>
      <c r="W15" s="78"/>
      <c r="AD15" s="101" t="s">
        <v>1457</v>
      </c>
      <c r="AE15" s="162" t="str">
        <f t="shared" si="1"/>
        <v>FT-31--</v>
      </c>
      <c r="AG15" s="78">
        <f t="shared" si="2"/>
        <v>0</v>
      </c>
      <c r="AK15" s="3"/>
      <c r="AL15" s="25"/>
    </row>
    <row r="16" spans="1:38" ht="78" customHeight="1" thickBot="1" x14ac:dyDescent="0.3">
      <c r="A16" s="319">
        <v>10</v>
      </c>
      <c r="B16" s="306"/>
      <c r="C16" s="307"/>
      <c r="D16" s="309"/>
      <c r="E16" s="309"/>
      <c r="F16" s="345"/>
      <c r="G16" s="341"/>
      <c r="H16" s="318"/>
      <c r="I16" s="318"/>
      <c r="J16" s="318"/>
      <c r="K16" s="318"/>
      <c r="L16" s="318"/>
      <c r="M16" s="318"/>
      <c r="N16" s="329"/>
      <c r="O16" s="327"/>
      <c r="P16" s="321"/>
      <c r="Q16" s="321"/>
      <c r="R16" s="328"/>
      <c r="S16" s="321"/>
      <c r="T16" s="300" t="str">
        <f t="shared" si="0"/>
        <v>More Information Required</v>
      </c>
      <c r="U16" s="346" t="str">
        <f>IF(N16="","",VLOOKUP(T16,RF!$A$3:$B$3008,2,FALSE))</f>
        <v/>
      </c>
      <c r="V16" s="369"/>
      <c r="W16" s="78"/>
      <c r="AD16" s="101" t="s">
        <v>1458</v>
      </c>
      <c r="AE16" s="162" t="str">
        <f t="shared" si="1"/>
        <v>FT-31--</v>
      </c>
      <c r="AG16" s="78">
        <f t="shared" si="2"/>
        <v>0</v>
      </c>
      <c r="AK16" s="3"/>
      <c r="AL16" s="25"/>
    </row>
    <row r="17" spans="1:33" ht="15.75" customHeight="1" x14ac:dyDescent="0.25">
      <c r="A17" s="698" t="s">
        <v>1188</v>
      </c>
      <c r="B17" s="698"/>
      <c r="C17" s="698"/>
      <c r="D17" s="698"/>
      <c r="E17" s="698"/>
      <c r="F17" s="698"/>
      <c r="G17" s="698"/>
      <c r="H17" s="698"/>
      <c r="I17" s="698"/>
      <c r="J17" s="698"/>
      <c r="K17" s="698"/>
      <c r="L17" s="698"/>
      <c r="M17" s="698"/>
      <c r="N17" s="698"/>
      <c r="O17" s="698"/>
      <c r="P17" s="698"/>
      <c r="Q17" s="399"/>
      <c r="R17" s="399"/>
      <c r="S17" s="399"/>
      <c r="T17" s="423"/>
      <c r="U17" s="423"/>
      <c r="V17" s="401" t="str">
        <f>'F-1000'!V17</f>
        <v>Rev. 18</v>
      </c>
      <c r="AD17" s="101" t="s">
        <v>1459</v>
      </c>
    </row>
    <row r="18" spans="1:33" x14ac:dyDescent="0.25">
      <c r="A18" s="698"/>
      <c r="B18" s="698"/>
      <c r="C18" s="698"/>
      <c r="D18" s="698"/>
      <c r="E18" s="698"/>
      <c r="F18" s="698"/>
      <c r="G18" s="698"/>
      <c r="H18" s="698"/>
      <c r="I18" s="698"/>
      <c r="J18" s="698"/>
      <c r="K18" s="698"/>
      <c r="L18" s="698"/>
      <c r="M18" s="698"/>
      <c r="N18" s="698"/>
      <c r="O18" s="698"/>
      <c r="P18" s="698"/>
      <c r="Q18" s="399"/>
      <c r="R18" s="399"/>
      <c r="S18" s="399"/>
      <c r="T18" s="423"/>
      <c r="U18" s="423"/>
      <c r="V18" s="423"/>
      <c r="AD18" s="101" t="s">
        <v>1460</v>
      </c>
    </row>
    <row r="19" spans="1:33" ht="42.75" customHeight="1" x14ac:dyDescent="0.25">
      <c r="A19" s="698"/>
      <c r="B19" s="698"/>
      <c r="C19" s="698"/>
      <c r="D19" s="698"/>
      <c r="E19" s="698"/>
      <c r="F19" s="698"/>
      <c r="G19" s="698"/>
      <c r="H19" s="698"/>
      <c r="I19" s="698"/>
      <c r="J19" s="698"/>
      <c r="K19" s="698"/>
      <c r="L19" s="698"/>
      <c r="M19" s="698"/>
      <c r="N19" s="698"/>
      <c r="O19" s="698"/>
      <c r="P19" s="698"/>
      <c r="Q19" s="399"/>
      <c r="R19" s="399"/>
      <c r="S19" s="399"/>
      <c r="T19" s="423"/>
      <c r="U19" s="423"/>
      <c r="V19" s="423"/>
      <c r="AD19" s="101" t="s">
        <v>1461</v>
      </c>
    </row>
    <row r="20" spans="1:33" ht="21" x14ac:dyDescent="0.35">
      <c r="A20" s="699" t="s">
        <v>1691</v>
      </c>
      <c r="B20" s="699"/>
      <c r="C20" s="699"/>
      <c r="D20" s="699"/>
      <c r="E20" s="699"/>
      <c r="F20" s="699"/>
      <c r="G20" s="699"/>
      <c r="H20" s="699"/>
      <c r="I20" s="699"/>
      <c r="J20" s="699"/>
      <c r="K20" s="699"/>
      <c r="L20" s="699"/>
      <c r="M20" s="699"/>
      <c r="N20" s="699"/>
      <c r="O20" s="699"/>
      <c r="P20" s="699"/>
      <c r="Q20" s="699"/>
      <c r="R20" s="699"/>
      <c r="S20" s="699"/>
      <c r="T20" s="699"/>
      <c r="U20" s="699"/>
      <c r="V20" s="699"/>
      <c r="AD20" s="101" t="s">
        <v>1462</v>
      </c>
    </row>
    <row r="21" spans="1:33" x14ac:dyDescent="0.25">
      <c r="AD21" s="101" t="s">
        <v>1463</v>
      </c>
    </row>
    <row r="22" spans="1:33" x14ac:dyDescent="0.25">
      <c r="AD22" s="101" t="s">
        <v>1464</v>
      </c>
    </row>
    <row r="23" spans="1:33" x14ac:dyDescent="0.25">
      <c r="AD23" s="101" t="s">
        <v>1465</v>
      </c>
    </row>
    <row r="24" spans="1:33" x14ac:dyDescent="0.25">
      <c r="AD24" s="101" t="s">
        <v>1466</v>
      </c>
    </row>
    <row r="25" spans="1:33" x14ac:dyDescent="0.25">
      <c r="AD25" s="101" t="s">
        <v>1467</v>
      </c>
    </row>
    <row r="32" spans="1:33" x14ac:dyDescent="0.25">
      <c r="AF32" s="164"/>
      <c r="AG32" s="164"/>
    </row>
  </sheetData>
  <sheetProtection algorithmName="SHA-512" hashValue="glY/Pp8YPwevQRQsiFPUQb5MXScFjEeAKoMsu/YcaXppqZUpo2SmRLdyt2a2/tdef2XVT2oA+G+MVjKZag8t6Q==" saltValue="SH5W3pG7/bIXuD3jN2k6Mw==" spinCount="100000" sheet="1" formatCells="0" selectLockedCells="1"/>
  <mergeCells count="28">
    <mergeCell ref="V5:V6"/>
    <mergeCell ref="AE5:AE6"/>
    <mergeCell ref="A17:P19"/>
    <mergeCell ref="A20:V20"/>
    <mergeCell ref="P5:P6"/>
    <mergeCell ref="Q5:Q6"/>
    <mergeCell ref="R5:R6"/>
    <mergeCell ref="S5:S6"/>
    <mergeCell ref="T5:T6"/>
    <mergeCell ref="U5:U6"/>
    <mergeCell ref="J5:J6"/>
    <mergeCell ref="K5:K6"/>
    <mergeCell ref="L5:L6"/>
    <mergeCell ref="M5:M6"/>
    <mergeCell ref="N5:N6"/>
    <mergeCell ref="O5:O6"/>
    <mergeCell ref="H5:H6"/>
    <mergeCell ref="I5:I6"/>
    <mergeCell ref="A1:K2"/>
    <mergeCell ref="A4:E4"/>
    <mergeCell ref="A5:A6"/>
    <mergeCell ref="B5:B6"/>
    <mergeCell ref="C5:C6"/>
    <mergeCell ref="D5:D6"/>
    <mergeCell ref="G5:G6"/>
    <mergeCell ref="E5:E6"/>
    <mergeCell ref="F5:F6"/>
    <mergeCell ref="F4:N4"/>
  </mergeCells>
  <conditionalFormatting sqref="E7:F16 K7:M16">
    <cfRule type="containsText" dxfId="31" priority="5" operator="containsText" text="More Information Required">
      <formula>NOT(ISERROR(SEARCH("More Information Required",E7)))</formula>
    </cfRule>
  </conditionalFormatting>
  <conditionalFormatting sqref="N23">
    <cfRule type="expression" priority="1">
      <formula>IF($M$23="2","16","")</formula>
    </cfRule>
  </conditionalFormatting>
  <conditionalFormatting sqref="R7:R16">
    <cfRule type="expression" priority="2" stopIfTrue="1">
      <formula>"IF(J7=2,16 ft,"")"</formula>
    </cfRule>
  </conditionalFormatting>
  <conditionalFormatting sqref="T7:T16">
    <cfRule type="cellIs" dxfId="30" priority="3" operator="equal">
      <formula>"More Information Required"</formula>
    </cfRule>
  </conditionalFormatting>
  <conditionalFormatting sqref="U7:U16">
    <cfRule type="containsText" dxfId="29" priority="4" operator="containsText" text="More Information Required">
      <formula>NOT(ISERROR(SEARCH("More Information Required",U7)))</formula>
    </cfRule>
  </conditionalFormatting>
  <dataValidations count="2">
    <dataValidation type="list" allowBlank="1" showInputMessage="1" showErrorMessage="1" sqref="E39:F39" xr:uid="{1AE4743C-C91B-405C-B6E4-3DF08FC813C4}">
      <formula1>INDIRECT(#REF!)</formula1>
    </dataValidation>
    <dataValidation type="list" allowBlank="1" showInputMessage="1" showErrorMessage="1" sqref="R7:R16" xr:uid="{66E4C7E8-7260-4031-8FC0-C82188ED923B}">
      <formula1>IF(AG7=$AH$8,$AF$7:$AF$11,$AF$12)</formula1>
    </dataValidation>
  </dataValidations>
  <hyperlinks>
    <hyperlink ref="A20:U20" location="'Table of Contents'!A1" display="To return to the index, click this link" xr:uid="{203A8958-4AD2-4948-9B82-4F838CA8F09B}"/>
    <hyperlink ref="A20:V20" location="'Table of Contents'!A1" display="To return to the index, click this link" xr:uid="{FD426B60-95F0-48F5-B6EF-E072471FB6A9}"/>
  </hyperlinks>
  <printOptions horizontalCentered="1"/>
  <pageMargins left="0.25" right="0.25" top="0.5" bottom="0.75" header="0.3" footer="0.3"/>
  <pageSetup paperSize="17" scale="32"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6EFE5B5-8D7C-46E2-B9F1-F26F5B02F486}">
          <x14:formula1>
            <xm:f>RF!$H$3:$H$14</xm:f>
          </x14:formula1>
          <xm:sqref>D7:D16</xm:sqref>
        </x14:dataValidation>
        <x14:dataValidation type="list" allowBlank="1" showInputMessage="1" showErrorMessage="1" xr:uid="{C9199488-E959-46EA-9CF0-358650297234}">
          <x14:formula1>
            <xm:f>RF!$H$22:$H$26</xm:f>
          </x14:formula1>
          <xm:sqref>E7:E16</xm:sqref>
        </x14:dataValidation>
        <x14:dataValidation type="list" allowBlank="1" showInputMessage="1" showErrorMessage="1" xr:uid="{07A219EC-23A4-4F4F-B4E2-B74607B0DDD1}">
          <x14:formula1>
            <xm:f>RF!$N$28:$N$33</xm:f>
          </x14:formula1>
          <xm:sqref>O7:O16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9B8FA-9BFE-443A-9986-EF3584AC0F93}">
  <sheetPr codeName="Sheet8">
    <tabColor rgb="FFFFFF00"/>
    <pageSetUpPr autoPageBreaks="0" fitToPage="1"/>
  </sheetPr>
  <dimension ref="A1:AN32"/>
  <sheetViews>
    <sheetView showGridLines="0" zoomScale="80" zoomScaleNormal="80" zoomScaleSheetLayoutView="80" workbookViewId="0">
      <selection activeCell="C7" sqref="C7"/>
    </sheetView>
  </sheetViews>
  <sheetFormatPr defaultColWidth="9" defaultRowHeight="15" x14ac:dyDescent="0.25"/>
  <cols>
    <col min="1" max="1" width="6" customWidth="1"/>
    <col min="2" max="2" width="6.42578125" hidden="1" customWidth="1"/>
    <col min="3" max="3" width="16" customWidth="1"/>
    <col min="4" max="4" width="23.85546875" customWidth="1"/>
    <col min="5" max="5" width="17.5703125" customWidth="1"/>
    <col min="6" max="6" width="14.28515625" customWidth="1"/>
    <col min="7" max="7" width="22" customWidth="1"/>
    <col min="8" max="8" width="15.28515625" customWidth="1"/>
    <col min="9" max="9" width="15.7109375" customWidth="1"/>
    <col min="10" max="10" width="19.140625" customWidth="1"/>
    <col min="11" max="11" width="15.140625" customWidth="1"/>
    <col min="12" max="12" width="16.85546875" customWidth="1"/>
    <col min="13" max="13" width="17" customWidth="1"/>
    <col min="14" max="14" width="13.85546875" customWidth="1"/>
    <col min="15" max="15" width="13.140625" customWidth="1"/>
    <col min="16" max="16" width="12" customWidth="1"/>
    <col min="17" max="17" width="11.7109375" customWidth="1"/>
    <col min="18" max="18" width="14.140625" customWidth="1"/>
    <col min="19" max="19" width="11" customWidth="1"/>
    <col min="20" max="20" width="12.140625" customWidth="1"/>
    <col min="21" max="21" width="34.7109375" customWidth="1"/>
    <col min="22" max="22" width="54" customWidth="1"/>
    <col min="23" max="23" width="33" customWidth="1"/>
    <col min="24" max="24" width="11.85546875" customWidth="1"/>
    <col min="25" max="25" width="10.5703125" hidden="1" customWidth="1"/>
    <col min="26" max="26" width="11" hidden="1" customWidth="1"/>
    <col min="27" max="27" width="24.7109375" hidden="1" customWidth="1"/>
    <col min="28" max="28" width="19.42578125" hidden="1" customWidth="1"/>
    <col min="29" max="29" width="27.5703125" hidden="1" customWidth="1"/>
    <col min="30" max="30" width="33.85546875" hidden="1" customWidth="1"/>
    <col min="31" max="31" width="22.7109375" hidden="1" customWidth="1"/>
    <col min="32" max="33" width="25.5703125" style="78" hidden="1" customWidth="1"/>
    <col min="34" max="34" width="6" style="78" hidden="1" customWidth="1"/>
    <col min="35" max="35" width="22.42578125" style="78" hidden="1" customWidth="1"/>
    <col min="36" max="36" width="18.42578125" style="78" hidden="1" customWidth="1"/>
    <col min="37" max="37" width="9.7109375" style="78" hidden="1" customWidth="1"/>
    <col min="38" max="38" width="10.140625" hidden="1" customWidth="1"/>
    <col min="39" max="39" width="23.42578125" hidden="1" customWidth="1"/>
    <col min="40" max="40" width="18.7109375" hidden="1" customWidth="1"/>
    <col min="41" max="41" width="9.5703125" customWidth="1"/>
    <col min="42" max="42" width="10.5703125" customWidth="1"/>
    <col min="43" max="43" width="8.85546875" customWidth="1"/>
    <col min="44" max="49" width="9" customWidth="1"/>
  </cols>
  <sheetData>
    <row r="1" spans="1:40" s="159" customFormat="1" ht="25.15" customHeight="1" x14ac:dyDescent="0.25">
      <c r="A1" s="720" t="s">
        <v>3376</v>
      </c>
      <c r="B1" s="720"/>
      <c r="C1" s="720"/>
      <c r="D1" s="720"/>
      <c r="E1" s="720"/>
      <c r="F1" s="720"/>
      <c r="G1" s="720"/>
      <c r="H1" s="720"/>
      <c r="I1" s="720"/>
      <c r="J1" s="720"/>
      <c r="K1" s="720"/>
      <c r="L1" s="419"/>
      <c r="M1" s="419"/>
      <c r="N1" s="419"/>
      <c r="O1" s="419"/>
      <c r="P1" s="419"/>
      <c r="Q1" s="419"/>
      <c r="R1" s="419"/>
      <c r="S1" s="419"/>
      <c r="T1" s="419"/>
      <c r="U1" s="419"/>
      <c r="V1" s="419"/>
      <c r="W1" s="419"/>
      <c r="AF1" s="160"/>
      <c r="AG1" s="160"/>
      <c r="AH1" s="160"/>
      <c r="AI1" s="160"/>
      <c r="AJ1" s="160"/>
      <c r="AK1" s="160"/>
    </row>
    <row r="2" spans="1:40" s="159" customFormat="1" ht="24" customHeight="1" x14ac:dyDescent="0.25">
      <c r="A2" s="720"/>
      <c r="B2" s="720"/>
      <c r="C2" s="720"/>
      <c r="D2" s="720"/>
      <c r="E2" s="720"/>
      <c r="F2" s="720"/>
      <c r="G2" s="720"/>
      <c r="H2" s="720"/>
      <c r="I2" s="720"/>
      <c r="J2" s="720"/>
      <c r="K2" s="720"/>
      <c r="L2" s="419"/>
      <c r="M2" s="419"/>
      <c r="N2" s="419"/>
      <c r="O2" s="419"/>
      <c r="P2" s="419"/>
      <c r="Q2" s="419"/>
      <c r="R2" s="419"/>
      <c r="S2" s="419"/>
      <c r="T2" s="419"/>
      <c r="U2" s="419"/>
      <c r="V2" s="419"/>
      <c r="W2" s="419"/>
      <c r="AF2" s="160"/>
      <c r="AG2" s="160"/>
      <c r="AH2" s="160"/>
      <c r="AI2" s="160"/>
      <c r="AJ2" s="160"/>
      <c r="AK2" s="160"/>
    </row>
    <row r="3" spans="1:40" ht="52.5" customHeight="1" thickBot="1" x14ac:dyDescent="0.3">
      <c r="A3" s="420"/>
      <c r="B3" s="420"/>
      <c r="C3" s="420"/>
      <c r="D3" s="420"/>
      <c r="E3" s="420"/>
      <c r="F3" s="420"/>
      <c r="G3" s="420"/>
      <c r="H3" s="420"/>
      <c r="I3" s="420"/>
      <c r="J3" s="420"/>
      <c r="K3" s="420"/>
      <c r="L3" s="398"/>
      <c r="M3" s="398"/>
      <c r="N3" s="398"/>
      <c r="O3" s="398"/>
      <c r="P3" s="398"/>
      <c r="Q3" s="398"/>
      <c r="R3" s="398"/>
      <c r="S3" s="398"/>
      <c r="T3" s="398"/>
      <c r="U3" s="398"/>
      <c r="V3" s="398"/>
      <c r="W3" s="398"/>
    </row>
    <row r="4" spans="1:40" ht="62.65" customHeight="1" x14ac:dyDescent="0.25">
      <c r="A4" s="736" t="s">
        <v>1246</v>
      </c>
      <c r="B4" s="736"/>
      <c r="C4" s="736"/>
      <c r="D4" s="736"/>
      <c r="E4" s="736"/>
      <c r="F4" s="693" t="s">
        <v>3377</v>
      </c>
      <c r="G4" s="694"/>
      <c r="H4" s="694"/>
      <c r="I4" s="694"/>
      <c r="J4" s="694"/>
      <c r="K4" s="694"/>
      <c r="L4" s="694"/>
      <c r="M4" s="694"/>
      <c r="N4" s="694"/>
      <c r="O4" s="695"/>
      <c r="P4" s="421"/>
      <c r="Q4" s="422"/>
      <c r="R4" s="422"/>
      <c r="S4" s="422"/>
      <c r="T4" s="422"/>
      <c r="U4" s="422"/>
      <c r="V4" s="398"/>
      <c r="W4" s="398"/>
    </row>
    <row r="5" spans="1:40" ht="220.5" customHeight="1" x14ac:dyDescent="0.25">
      <c r="A5" s="688" t="s">
        <v>1247</v>
      </c>
      <c r="B5" s="688" t="s">
        <v>861</v>
      </c>
      <c r="C5" s="688" t="s">
        <v>53</v>
      </c>
      <c r="D5" s="742" t="s">
        <v>1718</v>
      </c>
      <c r="E5" s="735" t="s">
        <v>1583</v>
      </c>
      <c r="F5" s="724" t="s">
        <v>3378</v>
      </c>
      <c r="G5" s="714" t="s">
        <v>3379</v>
      </c>
      <c r="H5" s="688" t="s">
        <v>2622</v>
      </c>
      <c r="I5" s="688" t="s">
        <v>3380</v>
      </c>
      <c r="J5" s="717" t="s">
        <v>3381</v>
      </c>
      <c r="K5" s="725" t="s">
        <v>1233</v>
      </c>
      <c r="L5" s="745" t="s">
        <v>3564</v>
      </c>
      <c r="M5" s="688" t="s">
        <v>3525</v>
      </c>
      <c r="N5" s="735" t="s">
        <v>1230</v>
      </c>
      <c r="O5" s="726" t="s">
        <v>3565</v>
      </c>
      <c r="P5" s="719" t="s">
        <v>1586</v>
      </c>
      <c r="Q5" s="688" t="s">
        <v>1187</v>
      </c>
      <c r="R5" s="716" t="s">
        <v>1115</v>
      </c>
      <c r="S5" s="716" t="s">
        <v>1566</v>
      </c>
      <c r="T5" s="688" t="s">
        <v>1568</v>
      </c>
      <c r="U5" s="709" t="s">
        <v>3</v>
      </c>
      <c r="V5" s="709" t="s">
        <v>39</v>
      </c>
      <c r="W5" s="716" t="s">
        <v>1186</v>
      </c>
      <c r="AF5" s="747" t="s">
        <v>3</v>
      </c>
      <c r="AG5" s="746" t="s">
        <v>3</v>
      </c>
    </row>
    <row r="6" spans="1:40" ht="37.15" customHeight="1" x14ac:dyDescent="0.25">
      <c r="A6" s="688"/>
      <c r="B6" s="688"/>
      <c r="C6" s="688"/>
      <c r="D6" s="735"/>
      <c r="E6" s="735"/>
      <c r="F6" s="724"/>
      <c r="G6" s="714"/>
      <c r="H6" s="688"/>
      <c r="I6" s="688"/>
      <c r="J6" s="744"/>
      <c r="K6" s="745"/>
      <c r="L6" s="745"/>
      <c r="M6" s="688"/>
      <c r="N6" s="735"/>
      <c r="O6" s="726"/>
      <c r="P6" s="719"/>
      <c r="Q6" s="688"/>
      <c r="R6" s="716"/>
      <c r="S6" s="716"/>
      <c r="T6" s="688"/>
      <c r="U6" s="709"/>
      <c r="V6" s="709"/>
      <c r="W6" s="709"/>
      <c r="AE6" s="26" t="s">
        <v>1585</v>
      </c>
      <c r="AF6" s="747"/>
      <c r="AG6" s="746"/>
      <c r="AL6" s="79"/>
    </row>
    <row r="7" spans="1:40" ht="78" customHeight="1" x14ac:dyDescent="0.25">
      <c r="A7" s="319">
        <v>1</v>
      </c>
      <c r="B7" s="306"/>
      <c r="C7" s="307"/>
      <c r="D7" s="309"/>
      <c r="E7" s="309"/>
      <c r="F7" s="344"/>
      <c r="G7" s="340"/>
      <c r="H7" s="307"/>
      <c r="I7" s="307"/>
      <c r="J7" s="307"/>
      <c r="K7" s="307"/>
      <c r="L7" s="307"/>
      <c r="M7" s="307"/>
      <c r="N7" s="342"/>
      <c r="O7" s="326"/>
      <c r="P7" s="327"/>
      <c r="Q7" s="321"/>
      <c r="R7" s="321"/>
      <c r="S7" s="328"/>
      <c r="T7" s="321"/>
      <c r="U7" s="300" t="str">
        <f>IF(N7="","More Information Required",IF(O7="",AG7,AF7))</f>
        <v>More Information Required</v>
      </c>
      <c r="V7" s="346" t="str">
        <f>IF(N7="","",VLOOKUP(U7,RF!$A$3:$B$3008,2,FALSE))</f>
        <v/>
      </c>
      <c r="W7" s="369"/>
      <c r="X7" s="78"/>
      <c r="AE7" s="86" t="s">
        <v>1449</v>
      </c>
      <c r="AF7" s="371" t="str">
        <f>CONCATENATE("FT-3",F7,G7,"-",H7,I7,J7,,K7,"-",L7,M7,N7,"-",O7)</f>
        <v>FT-3---</v>
      </c>
      <c r="AG7" s="372" t="str">
        <f>REPLACE(AF7,19,1,"")</f>
        <v>FT-3---</v>
      </c>
      <c r="AH7" s="78" t="s">
        <v>1234</v>
      </c>
      <c r="AI7" s="78">
        <f>K7</f>
        <v>0</v>
      </c>
      <c r="AJ7" s="78">
        <v>1</v>
      </c>
      <c r="AM7" s="26"/>
      <c r="AN7" s="3"/>
    </row>
    <row r="8" spans="1:40" ht="78" customHeight="1" x14ac:dyDescent="0.25">
      <c r="A8" s="319">
        <v>2</v>
      </c>
      <c r="B8" s="306"/>
      <c r="C8" s="307"/>
      <c r="D8" s="309"/>
      <c r="E8" s="309"/>
      <c r="F8" s="344"/>
      <c r="G8" s="340"/>
      <c r="H8" s="307"/>
      <c r="I8" s="307"/>
      <c r="J8" s="307"/>
      <c r="K8" s="307"/>
      <c r="L8" s="307"/>
      <c r="M8" s="307"/>
      <c r="N8" s="342"/>
      <c r="O8" s="326"/>
      <c r="P8" s="327"/>
      <c r="Q8" s="321"/>
      <c r="R8" s="321"/>
      <c r="S8" s="328"/>
      <c r="T8" s="321"/>
      <c r="U8" s="300" t="str">
        <f t="shared" ref="U8:U16" si="0">IF(N8="","More Information Required",IF(O8="",AG8,AF8))</f>
        <v>More Information Required</v>
      </c>
      <c r="V8" s="346" t="str">
        <f>IF(N8="","",VLOOKUP(U8,RF!$A$3:$B$3008,2,FALSE))</f>
        <v/>
      </c>
      <c r="W8" s="369"/>
      <c r="X8" s="78"/>
      <c r="AE8" s="86" t="s">
        <v>1450</v>
      </c>
      <c r="AF8" s="371" t="str">
        <f t="shared" ref="AF8:AF16" si="1">CONCATENATE("FT-3",F8,G8,"-",H8,I8,J8,,K8,"-",L8,M8,N8,"-",O8)</f>
        <v>FT-3---</v>
      </c>
      <c r="AG8" s="372" t="str">
        <f t="shared" ref="AG8:AG16" si="2">REPLACE(AF8,19,1,"")</f>
        <v>FT-3---</v>
      </c>
      <c r="AH8" s="78" t="s">
        <v>1235</v>
      </c>
      <c r="AI8" s="78">
        <f t="shared" ref="AI8:AI16" si="3">K8</f>
        <v>0</v>
      </c>
      <c r="AJ8" s="78">
        <v>2</v>
      </c>
      <c r="AM8" s="3"/>
      <c r="AN8" s="3"/>
    </row>
    <row r="9" spans="1:40" ht="78" customHeight="1" x14ac:dyDescent="0.25">
      <c r="A9" s="319">
        <v>3</v>
      </c>
      <c r="B9" s="306"/>
      <c r="C9" s="307"/>
      <c r="D9" s="309"/>
      <c r="E9" s="309"/>
      <c r="F9" s="344"/>
      <c r="G9" s="340"/>
      <c r="H9" s="307"/>
      <c r="I9" s="307"/>
      <c r="J9" s="307"/>
      <c r="K9" s="307"/>
      <c r="L9" s="307"/>
      <c r="M9" s="307"/>
      <c r="N9" s="342"/>
      <c r="O9" s="326"/>
      <c r="P9" s="327"/>
      <c r="Q9" s="321"/>
      <c r="R9" s="321"/>
      <c r="S9" s="328"/>
      <c r="T9" s="321"/>
      <c r="U9" s="300" t="str">
        <f t="shared" si="0"/>
        <v>More Information Required</v>
      </c>
      <c r="V9" s="346" t="str">
        <f>IF(N9="","",VLOOKUP(U9,RF!$A$3:$B$3008,2,FALSE))</f>
        <v/>
      </c>
      <c r="W9" s="369"/>
      <c r="X9" s="78"/>
      <c r="AE9" s="86" t="s">
        <v>1451</v>
      </c>
      <c r="AF9" s="371" t="str">
        <f t="shared" si="1"/>
        <v>FT-3---</v>
      </c>
      <c r="AG9" s="372" t="str">
        <f t="shared" si="2"/>
        <v>FT-3---</v>
      </c>
      <c r="AH9" s="78" t="s">
        <v>1236</v>
      </c>
      <c r="AI9" s="78">
        <f t="shared" si="3"/>
        <v>0</v>
      </c>
      <c r="AM9" s="3"/>
      <c r="AN9" s="3"/>
    </row>
    <row r="10" spans="1:40" ht="78" customHeight="1" x14ac:dyDescent="0.25">
      <c r="A10" s="319">
        <v>4</v>
      </c>
      <c r="B10" s="306"/>
      <c r="C10" s="307"/>
      <c r="D10" s="309"/>
      <c r="E10" s="309"/>
      <c r="F10" s="344"/>
      <c r="G10" s="340"/>
      <c r="H10" s="307"/>
      <c r="I10" s="307"/>
      <c r="J10" s="307"/>
      <c r="K10" s="307"/>
      <c r="L10" s="307"/>
      <c r="M10" s="307"/>
      <c r="N10" s="342"/>
      <c r="O10" s="326"/>
      <c r="P10" s="327"/>
      <c r="Q10" s="321"/>
      <c r="R10" s="321"/>
      <c r="S10" s="328"/>
      <c r="T10" s="321"/>
      <c r="U10" s="300" t="str">
        <f t="shared" si="0"/>
        <v>More Information Required</v>
      </c>
      <c r="V10" s="346" t="str">
        <f>IF(N10="","",VLOOKUP(U10,RF!$A$3:$B$3008,2,FALSE))</f>
        <v/>
      </c>
      <c r="W10" s="369"/>
      <c r="X10" s="78"/>
      <c r="AE10" s="86" t="s">
        <v>1452</v>
      </c>
      <c r="AF10" s="371" t="str">
        <f t="shared" si="1"/>
        <v>FT-3---</v>
      </c>
      <c r="AG10" s="372" t="str">
        <f t="shared" si="2"/>
        <v>FT-3---</v>
      </c>
      <c r="AH10" s="78" t="s">
        <v>1237</v>
      </c>
      <c r="AI10" s="78">
        <f t="shared" si="3"/>
        <v>0</v>
      </c>
      <c r="AM10" s="3"/>
      <c r="AN10" s="3"/>
    </row>
    <row r="11" spans="1:40" ht="78" customHeight="1" x14ac:dyDescent="0.25">
      <c r="A11" s="319">
        <v>5</v>
      </c>
      <c r="B11" s="306"/>
      <c r="C11" s="307"/>
      <c r="D11" s="309"/>
      <c r="E11" s="309"/>
      <c r="F11" s="344"/>
      <c r="G11" s="340"/>
      <c r="H11" s="307"/>
      <c r="I11" s="307"/>
      <c r="J11" s="307"/>
      <c r="K11" s="307"/>
      <c r="L11" s="307"/>
      <c r="M11" s="307"/>
      <c r="N11" s="342"/>
      <c r="O11" s="326"/>
      <c r="P11" s="327"/>
      <c r="Q11" s="321"/>
      <c r="R11" s="321"/>
      <c r="S11" s="328"/>
      <c r="T11" s="321"/>
      <c r="U11" s="300" t="str">
        <f t="shared" si="0"/>
        <v>More Information Required</v>
      </c>
      <c r="V11" s="346" t="str">
        <f>IF(N11="","",VLOOKUP(U11,RF!$A$3:$B$3008,2,FALSE))</f>
        <v/>
      </c>
      <c r="W11" s="369"/>
      <c r="X11" s="78"/>
      <c r="AE11" s="86" t="s">
        <v>1453</v>
      </c>
      <c r="AF11" s="371" t="str">
        <f t="shared" si="1"/>
        <v>FT-3---</v>
      </c>
      <c r="AG11" s="372" t="str">
        <f t="shared" si="2"/>
        <v>FT-3---</v>
      </c>
      <c r="AH11" s="78" t="s">
        <v>1238</v>
      </c>
      <c r="AI11" s="78">
        <f t="shared" si="3"/>
        <v>0</v>
      </c>
      <c r="AM11" s="3"/>
      <c r="AN11" s="25"/>
    </row>
    <row r="12" spans="1:40" ht="78" customHeight="1" x14ac:dyDescent="0.25">
      <c r="A12" s="319">
        <v>6</v>
      </c>
      <c r="B12" s="306"/>
      <c r="C12" s="307"/>
      <c r="D12" s="309"/>
      <c r="E12" s="309"/>
      <c r="F12" s="344"/>
      <c r="G12" s="340"/>
      <c r="H12" s="307"/>
      <c r="I12" s="307"/>
      <c r="J12" s="307"/>
      <c r="K12" s="307"/>
      <c r="L12" s="307"/>
      <c r="M12" s="307"/>
      <c r="N12" s="342"/>
      <c r="O12" s="326"/>
      <c r="P12" s="327"/>
      <c r="Q12" s="321"/>
      <c r="R12" s="321"/>
      <c r="S12" s="328"/>
      <c r="T12" s="321"/>
      <c r="U12" s="300" t="str">
        <f t="shared" si="0"/>
        <v>More Information Required</v>
      </c>
      <c r="V12" s="346" t="str">
        <f>IF(N12="","",VLOOKUP(U12,RF!$A$3:$B$3008,2,FALSE))</f>
        <v/>
      </c>
      <c r="W12" s="369"/>
      <c r="X12" s="78"/>
      <c r="AE12" s="87" t="s">
        <v>1454</v>
      </c>
      <c r="AF12" s="371" t="str">
        <f t="shared" si="1"/>
        <v>FT-3---</v>
      </c>
      <c r="AG12" s="372" t="str">
        <f t="shared" si="2"/>
        <v>FT-3---</v>
      </c>
      <c r="AH12" s="78" t="s">
        <v>3382</v>
      </c>
      <c r="AI12" s="78">
        <f t="shared" si="3"/>
        <v>0</v>
      </c>
      <c r="AM12" s="3"/>
      <c r="AN12" s="25"/>
    </row>
    <row r="13" spans="1:40" ht="78" customHeight="1" x14ac:dyDescent="0.25">
      <c r="A13" s="319">
        <v>7</v>
      </c>
      <c r="B13" s="306"/>
      <c r="C13" s="307"/>
      <c r="D13" s="309"/>
      <c r="E13" s="309"/>
      <c r="F13" s="344"/>
      <c r="G13" s="340"/>
      <c r="H13" s="307"/>
      <c r="I13" s="307"/>
      <c r="J13" s="307"/>
      <c r="K13" s="307"/>
      <c r="L13" s="307"/>
      <c r="M13" s="307"/>
      <c r="N13" s="342"/>
      <c r="O13" s="326"/>
      <c r="P13" s="327"/>
      <c r="Q13" s="321"/>
      <c r="R13" s="321"/>
      <c r="S13" s="328"/>
      <c r="T13" s="321"/>
      <c r="U13" s="300" t="str">
        <f t="shared" si="0"/>
        <v>More Information Required</v>
      </c>
      <c r="V13" s="346" t="str">
        <f>IF(N13="","",VLOOKUP(U13,RF!$A$3:$B$3008,2,FALSE))</f>
        <v/>
      </c>
      <c r="W13" s="369"/>
      <c r="X13" s="78"/>
      <c r="AE13" s="88" t="s">
        <v>1455</v>
      </c>
      <c r="AF13" s="371" t="str">
        <f t="shared" si="1"/>
        <v>FT-3---</v>
      </c>
      <c r="AG13" s="372" t="str">
        <f t="shared" si="2"/>
        <v>FT-3---</v>
      </c>
      <c r="AI13" s="78">
        <f t="shared" si="3"/>
        <v>0</v>
      </c>
      <c r="AM13" s="3"/>
      <c r="AN13" s="25"/>
    </row>
    <row r="14" spans="1:40" ht="78" customHeight="1" x14ac:dyDescent="0.25">
      <c r="A14" s="319">
        <v>8</v>
      </c>
      <c r="B14" s="306"/>
      <c r="C14" s="307"/>
      <c r="D14" s="309"/>
      <c r="E14" s="309"/>
      <c r="F14" s="344"/>
      <c r="G14" s="340"/>
      <c r="H14" s="307"/>
      <c r="I14" s="307"/>
      <c r="J14" s="307"/>
      <c r="K14" s="307"/>
      <c r="L14" s="307"/>
      <c r="M14" s="307"/>
      <c r="N14" s="342"/>
      <c r="O14" s="326"/>
      <c r="P14" s="327"/>
      <c r="Q14" s="321"/>
      <c r="R14" s="321"/>
      <c r="S14" s="328"/>
      <c r="T14" s="321"/>
      <c r="U14" s="300" t="str">
        <f t="shared" si="0"/>
        <v>More Information Required</v>
      </c>
      <c r="V14" s="346" t="str">
        <f>IF(N14="","",VLOOKUP(U14,RF!$A$3:$B$3008,2,FALSE))</f>
        <v/>
      </c>
      <c r="W14" s="369"/>
      <c r="X14" s="78"/>
      <c r="AE14" s="88" t="s">
        <v>1456</v>
      </c>
      <c r="AF14" s="371" t="str">
        <f t="shared" si="1"/>
        <v>FT-3---</v>
      </c>
      <c r="AG14" s="372" t="str">
        <f t="shared" si="2"/>
        <v>FT-3---</v>
      </c>
      <c r="AI14" s="78">
        <f t="shared" si="3"/>
        <v>0</v>
      </c>
      <c r="AM14" s="3"/>
      <c r="AN14" s="25"/>
    </row>
    <row r="15" spans="1:40" ht="78" customHeight="1" x14ac:dyDescent="0.25">
      <c r="A15" s="319">
        <v>9</v>
      </c>
      <c r="B15" s="306"/>
      <c r="C15" s="307"/>
      <c r="D15" s="309"/>
      <c r="E15" s="309"/>
      <c r="F15" s="344"/>
      <c r="G15" s="340"/>
      <c r="H15" s="307"/>
      <c r="I15" s="307"/>
      <c r="J15" s="307"/>
      <c r="K15" s="307"/>
      <c r="L15" s="307"/>
      <c r="M15" s="307"/>
      <c r="N15" s="342"/>
      <c r="O15" s="326"/>
      <c r="P15" s="327"/>
      <c r="Q15" s="321"/>
      <c r="R15" s="321"/>
      <c r="S15" s="328"/>
      <c r="T15" s="321"/>
      <c r="U15" s="300" t="str">
        <f t="shared" si="0"/>
        <v>More Information Required</v>
      </c>
      <c r="V15" s="346" t="str">
        <f>IF(N15="","",VLOOKUP(U15,RF!$A$3:$B$3008,2,FALSE))</f>
        <v/>
      </c>
      <c r="W15" s="369"/>
      <c r="X15" s="78"/>
      <c r="AE15" s="101" t="s">
        <v>1457</v>
      </c>
      <c r="AF15" s="371" t="str">
        <f t="shared" si="1"/>
        <v>FT-3---</v>
      </c>
      <c r="AG15" s="372" t="str">
        <f t="shared" si="2"/>
        <v>FT-3---</v>
      </c>
      <c r="AI15" s="78">
        <f t="shared" si="3"/>
        <v>0</v>
      </c>
      <c r="AM15" s="3"/>
      <c r="AN15" s="25"/>
    </row>
    <row r="16" spans="1:40" ht="78" customHeight="1" thickBot="1" x14ac:dyDescent="0.3">
      <c r="A16" s="319">
        <v>10</v>
      </c>
      <c r="B16" s="306"/>
      <c r="C16" s="307"/>
      <c r="D16" s="309"/>
      <c r="E16" s="309"/>
      <c r="F16" s="345"/>
      <c r="G16" s="341"/>
      <c r="H16" s="318"/>
      <c r="I16" s="318"/>
      <c r="J16" s="318"/>
      <c r="K16" s="318"/>
      <c r="L16" s="318"/>
      <c r="M16" s="318"/>
      <c r="N16" s="343"/>
      <c r="O16" s="329"/>
      <c r="P16" s="327"/>
      <c r="Q16" s="321"/>
      <c r="R16" s="321"/>
      <c r="S16" s="328"/>
      <c r="T16" s="321"/>
      <c r="U16" s="300" t="str">
        <f t="shared" si="0"/>
        <v>More Information Required</v>
      </c>
      <c r="V16" s="346" t="str">
        <f>IF(N16="","",VLOOKUP(U16,RF!$A$3:$B$3008,2,FALSE))</f>
        <v/>
      </c>
      <c r="W16" s="369"/>
      <c r="X16" s="78"/>
      <c r="AE16" s="101" t="s">
        <v>1458</v>
      </c>
      <c r="AF16" s="371" t="str">
        <f t="shared" si="1"/>
        <v>FT-3---</v>
      </c>
      <c r="AG16" s="372" t="str">
        <f t="shared" si="2"/>
        <v>FT-3---</v>
      </c>
      <c r="AI16" s="78">
        <f t="shared" si="3"/>
        <v>0</v>
      </c>
      <c r="AM16" s="3"/>
      <c r="AN16" s="25"/>
    </row>
    <row r="17" spans="1:35" ht="15.75" customHeight="1" x14ac:dyDescent="0.25">
      <c r="A17" s="698" t="s">
        <v>1188</v>
      </c>
      <c r="B17" s="698"/>
      <c r="C17" s="698"/>
      <c r="D17" s="698"/>
      <c r="E17" s="698"/>
      <c r="F17" s="698"/>
      <c r="G17" s="698"/>
      <c r="H17" s="698"/>
      <c r="I17" s="698"/>
      <c r="J17" s="698"/>
      <c r="K17" s="698"/>
      <c r="L17" s="698"/>
      <c r="M17" s="698"/>
      <c r="N17" s="698"/>
      <c r="O17" s="698"/>
      <c r="P17" s="698"/>
      <c r="Q17" s="698"/>
      <c r="R17" s="399"/>
      <c r="S17" s="399"/>
      <c r="T17" s="399"/>
      <c r="U17" s="423"/>
      <c r="V17" s="423"/>
      <c r="W17" s="401" t="str">
        <f>'F-1000'!V17</f>
        <v>Rev. 18</v>
      </c>
      <c r="AE17" s="101" t="s">
        <v>1459</v>
      </c>
    </row>
    <row r="18" spans="1:35" x14ac:dyDescent="0.25">
      <c r="A18" s="698"/>
      <c r="B18" s="698"/>
      <c r="C18" s="698"/>
      <c r="D18" s="698"/>
      <c r="E18" s="698"/>
      <c r="F18" s="698"/>
      <c r="G18" s="698"/>
      <c r="H18" s="698"/>
      <c r="I18" s="698"/>
      <c r="J18" s="698"/>
      <c r="K18" s="698"/>
      <c r="L18" s="698"/>
      <c r="M18" s="698"/>
      <c r="N18" s="698"/>
      <c r="O18" s="698"/>
      <c r="P18" s="698"/>
      <c r="Q18" s="698"/>
      <c r="R18" s="399"/>
      <c r="S18" s="399"/>
      <c r="T18" s="399"/>
      <c r="U18" s="423"/>
      <c r="V18" s="423"/>
      <c r="W18" s="423"/>
      <c r="AE18" s="101" t="s">
        <v>1460</v>
      </c>
    </row>
    <row r="19" spans="1:35" ht="42.75" customHeight="1" x14ac:dyDescent="0.25">
      <c r="A19" s="698"/>
      <c r="B19" s="698"/>
      <c r="C19" s="698"/>
      <c r="D19" s="698"/>
      <c r="E19" s="698"/>
      <c r="F19" s="698"/>
      <c r="G19" s="698"/>
      <c r="H19" s="698"/>
      <c r="I19" s="698"/>
      <c r="J19" s="698"/>
      <c r="K19" s="698"/>
      <c r="L19" s="698"/>
      <c r="M19" s="698"/>
      <c r="N19" s="698"/>
      <c r="O19" s="698"/>
      <c r="P19" s="698"/>
      <c r="Q19" s="698"/>
      <c r="R19" s="399"/>
      <c r="S19" s="399"/>
      <c r="T19" s="399"/>
      <c r="U19" s="423"/>
      <c r="V19" s="423"/>
      <c r="W19" s="423"/>
      <c r="AE19" s="101" t="s">
        <v>1461</v>
      </c>
    </row>
    <row r="20" spans="1:35" ht="21" x14ac:dyDescent="0.35">
      <c r="A20" s="699" t="s">
        <v>1691</v>
      </c>
      <c r="B20" s="699"/>
      <c r="C20" s="699"/>
      <c r="D20" s="699"/>
      <c r="E20" s="699"/>
      <c r="F20" s="699"/>
      <c r="G20" s="699"/>
      <c r="H20" s="699"/>
      <c r="I20" s="699"/>
      <c r="J20" s="699"/>
      <c r="K20" s="699"/>
      <c r="L20" s="699"/>
      <c r="M20" s="699"/>
      <c r="N20" s="699"/>
      <c r="O20" s="699"/>
      <c r="P20" s="699"/>
      <c r="Q20" s="699"/>
      <c r="R20" s="699"/>
      <c r="S20" s="699"/>
      <c r="T20" s="699"/>
      <c r="U20" s="699"/>
      <c r="V20" s="699"/>
      <c r="W20" s="699"/>
      <c r="AE20" s="101" t="s">
        <v>1462</v>
      </c>
    </row>
    <row r="21" spans="1:35" x14ac:dyDescent="0.25">
      <c r="AE21" s="101" t="s">
        <v>1463</v>
      </c>
    </row>
    <row r="22" spans="1:35" x14ac:dyDescent="0.25">
      <c r="AE22" s="101" t="s">
        <v>1464</v>
      </c>
    </row>
    <row r="23" spans="1:35" x14ac:dyDescent="0.25">
      <c r="AE23" s="101" t="s">
        <v>1465</v>
      </c>
    </row>
    <row r="24" spans="1:35" x14ac:dyDescent="0.25">
      <c r="AE24" s="101" t="s">
        <v>1466</v>
      </c>
    </row>
    <row r="25" spans="1:35" x14ac:dyDescent="0.25">
      <c r="AE25" s="101" t="s">
        <v>1467</v>
      </c>
    </row>
    <row r="32" spans="1:35" x14ac:dyDescent="0.25">
      <c r="AH32" s="164"/>
      <c r="AI32" s="164"/>
    </row>
  </sheetData>
  <sheetProtection algorithmName="SHA-512" hashValue="ll4em/uMfwnx1r+RfxtqNSKEvmsfuLwn4Vs5wAEVKxjAes5bAt0Q5Bns+NuYP86xN4GH2gFqTz6Emk4CD/UvGg==" saltValue="NSrjQxU9o2aJnVPtIV/J/Q==" spinCount="100000" sheet="1" formatCells="0" selectLockedCells="1"/>
  <mergeCells count="30">
    <mergeCell ref="AG5:AG6"/>
    <mergeCell ref="A1:K2"/>
    <mergeCell ref="A4:E4"/>
    <mergeCell ref="F4:O4"/>
    <mergeCell ref="A5:A6"/>
    <mergeCell ref="B5:B6"/>
    <mergeCell ref="C5:C6"/>
    <mergeCell ref="D5:D6"/>
    <mergeCell ref="E5:E6"/>
    <mergeCell ref="F5:F6"/>
    <mergeCell ref="G5:G6"/>
    <mergeCell ref="AF5:AF6"/>
    <mergeCell ref="R5:R6"/>
    <mergeCell ref="S5:S6"/>
    <mergeCell ref="A20:W20"/>
    <mergeCell ref="T5:T6"/>
    <mergeCell ref="U5:U6"/>
    <mergeCell ref="V5:V6"/>
    <mergeCell ref="W5:W6"/>
    <mergeCell ref="A17:Q19"/>
    <mergeCell ref="N5:N6"/>
    <mergeCell ref="O5:O6"/>
    <mergeCell ref="P5:P6"/>
    <mergeCell ref="Q5:Q6"/>
    <mergeCell ref="H5:H6"/>
    <mergeCell ref="I5:I6"/>
    <mergeCell ref="J5:J6"/>
    <mergeCell ref="K5:K6"/>
    <mergeCell ref="L5:L6"/>
    <mergeCell ref="M5:M6"/>
  </mergeCells>
  <conditionalFormatting sqref="E7:F16 K7:M16">
    <cfRule type="containsText" dxfId="28" priority="5" operator="containsText" text="More Information Required">
      <formula>NOT(ISERROR(SEARCH("More Information Required",E7)))</formula>
    </cfRule>
  </conditionalFormatting>
  <conditionalFormatting sqref="N23:O23">
    <cfRule type="expression" priority="1">
      <formula>IF($M$23="2","16","")</formula>
    </cfRule>
  </conditionalFormatting>
  <conditionalFormatting sqref="S7:S16">
    <cfRule type="expression" priority="2" stopIfTrue="1">
      <formula>"IF(J7=2,16 ft,"")"</formula>
    </cfRule>
  </conditionalFormatting>
  <conditionalFormatting sqref="U7:U16">
    <cfRule type="cellIs" dxfId="27" priority="3" operator="equal">
      <formula>"More Information Required"</formula>
    </cfRule>
  </conditionalFormatting>
  <conditionalFormatting sqref="V7:V16">
    <cfRule type="containsText" dxfId="26" priority="4" operator="containsText" text="More Information Required">
      <formula>NOT(ISERROR(SEARCH("More Information Required",V7)))</formula>
    </cfRule>
  </conditionalFormatting>
  <dataValidations count="2">
    <dataValidation type="list" allowBlank="1" showInputMessage="1" showErrorMessage="1" sqref="E39:F39" xr:uid="{2B33CD84-6ED1-4851-8729-59DA1ACCD853}">
      <formula1>INDIRECT(#REF!)</formula1>
    </dataValidation>
    <dataValidation type="list" allowBlank="1" showInputMessage="1" showErrorMessage="1" sqref="S7:S16" xr:uid="{43666493-96AA-4045-B762-D05C32B65B85}">
      <formula1>IF(AI7=$AJ$8,$AH$7:$AH$11,$AH$12)</formula1>
    </dataValidation>
  </dataValidations>
  <hyperlinks>
    <hyperlink ref="A20:V20" location="'Table of Contents'!A1" display="To return to the index, click this link" xr:uid="{B38B7D23-4289-44B5-B4AB-828CDA8327A3}"/>
    <hyperlink ref="A20:W20" location="'Table of Contents'!A1" display="To return to the index, click this link" xr:uid="{0A95207F-8B3B-4C57-920C-3DECD5EDCF9B}"/>
  </hyperlinks>
  <printOptions horizontalCentered="1"/>
  <pageMargins left="0.25" right="0.25" top="0.5" bottom="0.75" header="0.3" footer="0.3"/>
  <pageSetup paperSize="17" scale="32" orientation="landscape" r:id="rId1"/>
  <headerFooter>
    <oddHeader>&amp;LONICON Incorporated - Order Form</oddHeader>
    <oddFooter>&amp;C&amp;"-,Bold"11451 Belcher Road South, Largo, FL 33773 • Tel +1 (727) 447-6140 • Fax +1 (727) 442-5699
www.onicon.com • customerservice@onicon.com</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9C2F765-F742-4B5F-8DAD-2ED087C6720D}">
          <x14:formula1>
            <xm:f>RF!$N$28:$N$33</xm:f>
          </x14:formula1>
          <xm:sqref>P7:P16</xm:sqref>
        </x14:dataValidation>
        <x14:dataValidation type="list" allowBlank="1" showInputMessage="1" showErrorMessage="1" xr:uid="{88724BCB-6AA4-4766-B9E3-DB3C45D95E88}">
          <x14:formula1>
            <xm:f>RF!$H$22:$H$26</xm:f>
          </x14:formula1>
          <xm:sqref>E7:E16</xm:sqref>
        </x14:dataValidation>
        <x14:dataValidation type="list" allowBlank="1" showInputMessage="1" showErrorMessage="1" xr:uid="{3450DD99-BD1C-4D5F-97CB-05936EB165FB}">
          <x14:formula1>
            <xm:f>RF!$H$3:$H$14</xm:f>
          </x14:formula1>
          <xm:sqref>D7:D16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112</vt:i4>
      </vt:variant>
    </vt:vector>
  </HeadingPairs>
  <TitlesOfParts>
    <vt:vector size="147" baseType="lpstr">
      <vt:lpstr>POF Cover (Required)</vt:lpstr>
      <vt:lpstr>Table of Contents</vt:lpstr>
      <vt:lpstr>F-1000</vt:lpstr>
      <vt:lpstr>FT-3400</vt:lpstr>
      <vt:lpstr>FT-3500</vt:lpstr>
      <vt:lpstr>F-3500</vt:lpstr>
      <vt:lpstr>FSM-3</vt:lpstr>
      <vt:lpstr>FT-3100</vt:lpstr>
      <vt:lpstr>FT-3200</vt:lpstr>
      <vt:lpstr>F-4300</vt:lpstr>
      <vt:lpstr>FT-4600</vt:lpstr>
      <vt:lpstr>F-4600</vt:lpstr>
      <vt:lpstr>F-2600</vt:lpstr>
      <vt:lpstr>F-2700</vt:lpstr>
      <vt:lpstr>F-1500</vt:lpstr>
      <vt:lpstr>System-10 &amp; F-1000</vt:lpstr>
      <vt:lpstr>System-10 &amp; FT-3400</vt:lpstr>
      <vt:lpstr>System-10 &amp; F-3500</vt:lpstr>
      <vt:lpstr>System-10 &amp; FT-3500</vt:lpstr>
      <vt:lpstr>System-10 &amp; FSM-3</vt:lpstr>
      <vt:lpstr>System-10 &amp; FT-3000</vt:lpstr>
      <vt:lpstr>System-10 &amp; F-4300</vt:lpstr>
      <vt:lpstr>System-10 &amp; FT-4600</vt:lpstr>
      <vt:lpstr>System-10 &amp; F-4600</vt:lpstr>
      <vt:lpstr>System-20 &amp; F-1000</vt:lpstr>
      <vt:lpstr>System-20 &amp; FT-3400</vt:lpstr>
      <vt:lpstr>System-20 &amp; FT-3500</vt:lpstr>
      <vt:lpstr>System-20 &amp; F-3500</vt:lpstr>
      <vt:lpstr>System-20 &amp; FSM-3</vt:lpstr>
      <vt:lpstr>System-20 &amp; FT-3000</vt:lpstr>
      <vt:lpstr>System-20 &amp; F-4300</vt:lpstr>
      <vt:lpstr>System-20 &amp; FT-4600</vt:lpstr>
      <vt:lpstr>System-20 &amp; F-4600</vt:lpstr>
      <vt:lpstr>System-40</vt:lpstr>
      <vt:lpstr>RF</vt:lpstr>
      <vt:lpstr>'F-1000'!group1</vt:lpstr>
      <vt:lpstr>group1</vt:lpstr>
      <vt:lpstr>group11</vt:lpstr>
      <vt:lpstr>group12</vt:lpstr>
      <vt:lpstr>group13</vt:lpstr>
      <vt:lpstr>'F-1000'!group2</vt:lpstr>
      <vt:lpstr>group2</vt:lpstr>
      <vt:lpstr>'F-1000'!group3</vt:lpstr>
      <vt:lpstr>group3</vt:lpstr>
      <vt:lpstr>'F-1000'!Print_Area</vt:lpstr>
      <vt:lpstr>'F-1500'!Print_Area</vt:lpstr>
      <vt:lpstr>'F-2600'!Print_Area</vt:lpstr>
      <vt:lpstr>'F-2700'!Print_Area</vt:lpstr>
      <vt:lpstr>'F-3500'!Print_Area</vt:lpstr>
      <vt:lpstr>'F-4300'!Print_Area</vt:lpstr>
      <vt:lpstr>'F-4600'!Print_Area</vt:lpstr>
      <vt:lpstr>'FSM-3'!Print_Area</vt:lpstr>
      <vt:lpstr>'FT-3100'!Print_Area</vt:lpstr>
      <vt:lpstr>'FT-3200'!Print_Area</vt:lpstr>
      <vt:lpstr>'FT-3400'!Print_Area</vt:lpstr>
      <vt:lpstr>'FT-3500'!Print_Area</vt:lpstr>
      <vt:lpstr>'FT-4600'!Print_Area</vt:lpstr>
      <vt:lpstr>'POF Cover (Required)'!Print_Area</vt:lpstr>
      <vt:lpstr>'System-10 &amp; F-1000'!Print_Area</vt:lpstr>
      <vt:lpstr>'System-10 &amp; F-3500'!Print_Area</vt:lpstr>
      <vt:lpstr>'System-10 &amp; F-4300'!Print_Area</vt:lpstr>
      <vt:lpstr>'System-10 &amp; F-4600'!Print_Area</vt:lpstr>
      <vt:lpstr>'System-10 &amp; FSM-3'!Print_Area</vt:lpstr>
      <vt:lpstr>'System-10 &amp; FT-3000'!Print_Area</vt:lpstr>
      <vt:lpstr>'System-10 &amp; FT-3400'!Print_Area</vt:lpstr>
      <vt:lpstr>'System-10 &amp; FT-3500'!Print_Area</vt:lpstr>
      <vt:lpstr>'System-10 &amp; FT-4600'!Print_Area</vt:lpstr>
      <vt:lpstr>'System-20 &amp; F-1000'!Print_Area</vt:lpstr>
      <vt:lpstr>'System-20 &amp; F-3500'!Print_Area</vt:lpstr>
      <vt:lpstr>'System-20 &amp; F-4300'!Print_Area</vt:lpstr>
      <vt:lpstr>'System-20 &amp; F-4600'!Print_Area</vt:lpstr>
      <vt:lpstr>'System-20 &amp; FSM-3'!Print_Area</vt:lpstr>
      <vt:lpstr>'System-20 &amp; FT-3000'!Print_Area</vt:lpstr>
      <vt:lpstr>'System-20 &amp; FT-3400'!Print_Area</vt:lpstr>
      <vt:lpstr>'System-20 &amp; FT-3500'!Print_Area</vt:lpstr>
      <vt:lpstr>'System-20 &amp; FT-4600'!Print_Area</vt:lpstr>
      <vt:lpstr>'System-40'!Print_Area</vt:lpstr>
      <vt:lpstr>'Table of Contents'!Print_Area</vt:lpstr>
      <vt:lpstr>'F-1000'!range1</vt:lpstr>
      <vt:lpstr>range1</vt:lpstr>
      <vt:lpstr>range11</vt:lpstr>
      <vt:lpstr>range12</vt:lpstr>
      <vt:lpstr>range13</vt:lpstr>
      <vt:lpstr>range14</vt:lpstr>
      <vt:lpstr>range15</vt:lpstr>
      <vt:lpstr>range16</vt:lpstr>
      <vt:lpstr>range17</vt:lpstr>
      <vt:lpstr>'F-1000'!range2</vt:lpstr>
      <vt:lpstr>range2</vt:lpstr>
      <vt:lpstr>'F-1000'!range3</vt:lpstr>
      <vt:lpstr>range3</vt:lpstr>
      <vt:lpstr>'F-1000'!range4</vt:lpstr>
      <vt:lpstr>range4x</vt:lpstr>
      <vt:lpstr>'F-1000'!range5</vt:lpstr>
      <vt:lpstr>range5</vt:lpstr>
      <vt:lpstr>'F-1000'!range6</vt:lpstr>
      <vt:lpstr>range6</vt:lpstr>
      <vt:lpstr>'F-1000'!range7</vt:lpstr>
      <vt:lpstr>range7</vt:lpstr>
      <vt:lpstr>rangeA</vt:lpstr>
      <vt:lpstr>rangeB</vt:lpstr>
      <vt:lpstr>rangeC</vt:lpstr>
      <vt:lpstr>rangeD</vt:lpstr>
      <vt:lpstr>'System-10 &amp; FT-3400'!rangeE</vt:lpstr>
      <vt:lpstr>rangeE</vt:lpstr>
      <vt:lpstr>'System-10 &amp; FT-3400'!rangeF</vt:lpstr>
      <vt:lpstr>rangeF</vt:lpstr>
      <vt:lpstr>'System-10 &amp; FT-3400'!rangeG</vt:lpstr>
      <vt:lpstr>rangeG</vt:lpstr>
      <vt:lpstr>'System-10 &amp; FT-3400'!rangeH</vt:lpstr>
      <vt:lpstr>rangeH</vt:lpstr>
      <vt:lpstr>rangeI</vt:lpstr>
      <vt:lpstr>rangeJ</vt:lpstr>
      <vt:lpstr>rangeK</vt:lpstr>
      <vt:lpstr>rangeL</vt:lpstr>
      <vt:lpstr>rangeM</vt:lpstr>
      <vt:lpstr>rangeN</vt:lpstr>
      <vt:lpstr>rangeO</vt:lpstr>
      <vt:lpstr>rangeP</vt:lpstr>
      <vt:lpstr>rangeQ</vt:lpstr>
      <vt:lpstr>rangeR</vt:lpstr>
      <vt:lpstr>rangeS</vt:lpstr>
      <vt:lpstr>rangeT</vt:lpstr>
      <vt:lpstr>setA</vt:lpstr>
      <vt:lpstr>setB</vt:lpstr>
      <vt:lpstr>setC</vt:lpstr>
      <vt:lpstr>setD</vt:lpstr>
      <vt:lpstr>'System-10 &amp; FT-3400'!setE</vt:lpstr>
      <vt:lpstr>setE</vt:lpstr>
      <vt:lpstr>'System-10 &amp; FT-3400'!setF</vt:lpstr>
      <vt:lpstr>setF</vt:lpstr>
      <vt:lpstr>'System-10 &amp; FT-3400'!setG</vt:lpstr>
      <vt:lpstr>setG</vt:lpstr>
      <vt:lpstr>'System-10 &amp; FT-3400'!setH</vt:lpstr>
      <vt:lpstr>setH</vt:lpstr>
      <vt:lpstr>setI</vt:lpstr>
      <vt:lpstr>setJ</vt:lpstr>
      <vt:lpstr>setK</vt:lpstr>
      <vt:lpstr>setL</vt:lpstr>
      <vt:lpstr>setM</vt:lpstr>
      <vt:lpstr>setN</vt:lpstr>
      <vt:lpstr>setO</vt:lpstr>
      <vt:lpstr>setP</vt:lpstr>
      <vt:lpstr>setQ</vt:lpstr>
      <vt:lpstr>setR</vt:lpstr>
      <vt:lpstr>setS</vt:lpstr>
      <vt:lpstr>setT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Doantrang Le Tran</dc:creator>
  <cp:lastModifiedBy>Doantrang Le Tran</cp:lastModifiedBy>
  <cp:lastPrinted>2023-09-29T18:20:57Z</cp:lastPrinted>
  <dcterms:created xsi:type="dcterms:W3CDTF">2018-02-06T14:20:35Z</dcterms:created>
  <dcterms:modified xsi:type="dcterms:W3CDTF">2023-11-27T19:23:10Z</dcterms:modified>
</cp:coreProperties>
</file>